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4C195621-947C-4AE6-96D5-59AE3E31C991}" xr6:coauthVersionLast="47" xr6:coauthVersionMax="47" xr10:uidLastSave="{00000000-0000-0000-0000-000000000000}"/>
  <bookViews>
    <workbookView xWindow="-19310" yWindow="-110" windowWidth="19420" windowHeight="10300" xr2:uid="{243EA956-7B29-40C9-9B21-07CD5C148563}"/>
  </bookViews>
  <sheets>
    <sheet name="Dairy Revenue Estimator" sheetId="1" r:id="rId1"/>
  </sheets>
  <externalReferences>
    <externalReference r:id="rId2"/>
  </externalReferences>
  <definedNames>
    <definedName name="Butterfat_Production">'[1]Quota Price Estimator'!$C$13</definedName>
    <definedName name="Dairy_Daily_Quota">'Dairy Revenue Estimator'!$B$13</definedName>
    <definedName name="DairyButterfatPercent">'Dairy Revenue Estimator'!$B$15</definedName>
    <definedName name="DaysPerMonth">'[1]Quota Price Estimator'!$B$5</definedName>
    <definedName name="Est_Dairy_Daily_Production">'Dairy Revenue Estimator'!$B$14</definedName>
    <definedName name="EstBulkSurpPoolMilkUtPerc">'[1]Perc Bulk Surp of Pool Rec'!$B$156</definedName>
    <definedName name="EstClsIBFUtPerc">'[1]Monthly Utilization by Class'!$B$136</definedName>
    <definedName name="EstClsIIBFUtPerc">'[1]Monthly Utilization by Class'!$C$136</definedName>
    <definedName name="EstClsIIIBFUtPerc">'[1]Monthly Utilization by Class'!$D$136</definedName>
    <definedName name="EstClsIIISkimUtPerc">'[1]Monthly Utilization by Class'!$J$136</definedName>
    <definedName name="EstClsIISkimUTPerc">'[1]Monthly Utilization by Class'!$I$136</definedName>
    <definedName name="EstClsIPckgSurpPoolBFUtPerc">'[1]Percent Cls I Package Surplus'!$B$159</definedName>
    <definedName name="EstClsIPckgSurpPoolSkimUtPerc">'[1]Percent Cls I Package Surplus'!$C$159</definedName>
    <definedName name="EstClsISkimUtPerc">'[1]Monthly Utilization by Class'!$H$136</definedName>
    <definedName name="ExcessButterfatPrice">'[1]Quota Price Estimator'!$H$35</definedName>
    <definedName name="ExcessSkimPrice">'[1]Quota Price Estimator'!$I$35</definedName>
    <definedName name="MTClassIButterfatPrice">'[1]Quota Price Estimator'!$H$22</definedName>
    <definedName name="MTClassIIButterfatPrice">'[1]Quota Price Estimator'!$H$23</definedName>
    <definedName name="MTClassIIIButterfatPrice">'[1]Quota Price Estimator'!$H$24</definedName>
    <definedName name="MTClassIIISkimPrice">'[1]Quota Price Estimator'!$I$24</definedName>
    <definedName name="MTClassIISkimPrice">'[1]Quota Price Estimator'!$I$23</definedName>
    <definedName name="MTClassISkimPrice">'[1]Quota Price Estimator'!$I$22</definedName>
    <definedName name="PercClsIPckgSurptoContigStates">'[1]Perc Cls I Pckg Surp Contiguous'!$B$133</definedName>
    <definedName name="PoolButterfatPercent">'[1]Monthly Pool Butterfat Percent'!$B$156</definedName>
    <definedName name="PoolDailyProd">'[1]Monthly Avg Daily Production'!$B$156</definedName>
    <definedName name="Pooling_Month">'[1]Quota Price Estimator'!$B$4</definedName>
    <definedName name="PoolOverQuotaProdPerc">'[1]Monthly Excess Milk Percentage'!$B$157</definedName>
    <definedName name="_xlnm.Print_Area" localSheetId="0">'Dairy Revenue Estimator'!$A$1:$I$21</definedName>
    <definedName name="QuotaButterfatPrice">'[1]Quota Price Estimator'!$C$35</definedName>
    <definedName name="QuotaSkimPrice">'[1]Quota Price Estimator'!$D$35</definedName>
    <definedName name="Skim_Production">'[1]Quota Price Estimator'!$D$13</definedName>
    <definedName name="SurplusAdjustmentBulkSales">'[1]Quota Price Estimator'!$B$59</definedName>
    <definedName name="SurplusAdjustmentPckgClassI">'[1]Quota Price Estimator'!$B$52</definedName>
    <definedName name="SurplusGainLoss">'[1]Quota Price Estimator'!#REF!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G41" i="1"/>
  <c r="B20" i="1"/>
  <c r="B19" i="1"/>
  <c r="B18" i="1"/>
  <c r="H15" i="1"/>
  <c r="I15" i="1" s="1"/>
  <c r="G15" i="1"/>
  <c r="G45" i="1" s="1"/>
  <c r="G14" i="1"/>
  <c r="G28" i="1" l="1"/>
  <c r="G34" i="1"/>
  <c r="G35" i="1"/>
  <c r="G13" i="1"/>
  <c r="G36" i="1"/>
  <c r="G37" i="1"/>
  <c r="G38" i="1"/>
  <c r="G39" i="1"/>
  <c r="H14" i="1"/>
  <c r="H19" i="1" s="1"/>
  <c r="I14" i="1" l="1"/>
  <c r="H13" i="1"/>
  <c r="H18" i="1" s="1"/>
  <c r="H20" i="1" l="1"/>
  <c r="I19" i="1"/>
  <c r="G19" i="1" s="1"/>
  <c r="I13" i="1"/>
  <c r="I18" i="1" s="1"/>
  <c r="I20" i="1" s="1"/>
  <c r="G18" i="1" l="1"/>
  <c r="G20" i="1" s="1"/>
  <c r="G27" i="1" s="1"/>
  <c r="G40" i="1" s="1"/>
  <c r="G42" i="1" s="1"/>
</calcChain>
</file>

<file path=xl/sharedStrings.xml><?xml version="1.0" encoding="utf-8"?>
<sst xmlns="http://schemas.openxmlformats.org/spreadsheetml/2006/main" count="62" uniqueCount="56">
  <si>
    <t>MONTANA DAIRY REVENUE ESTIMATOR</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</si>
  <si>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</si>
  <si>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</si>
  <si>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YES</t>
  </si>
  <si>
    <t>POOL:  ESTIMATED QUOTA / EXCESS PRICES</t>
  </si>
  <si>
    <t>Milk Blend Price @ 3.5% Butterfat ($/cwt)</t>
  </si>
  <si>
    <t>Butterfat ($/lb)</t>
  </si>
  <si>
    <t>Skim ($/lb)</t>
  </si>
  <si>
    <t>Pool Milk Blend Price @ Estimated Poolwide Butterfat % ($/cwt)</t>
  </si>
  <si>
    <t>Quota Price</t>
  </si>
  <si>
    <t>Excess Price</t>
  </si>
  <si>
    <t>YOUR DAIRY:</t>
  </si>
  <si>
    <t>Milk (lbs)</t>
  </si>
  <si>
    <t>Butterfat (lbs)</t>
  </si>
  <si>
    <t>Skim (lbs)</t>
  </si>
  <si>
    <t>Daily Quota (lbs/day)</t>
  </si>
  <si>
    <t>Quota Production</t>
  </si>
  <si>
    <t>Estimated Daily Production (lbs/day)</t>
  </si>
  <si>
    <t>Excess Production</t>
  </si>
  <si>
    <t>Estimated Dairy Butterfat Content (%)</t>
  </si>
  <si>
    <t>Total Production</t>
  </si>
  <si>
    <t>Your Dairy's Estimated Quota / Excess Prices</t>
  </si>
  <si>
    <t>Milk Blend Price @ Estimated Dairy Butterfat % ($/cwt)</t>
  </si>
  <si>
    <t>ESTIMATED GROSS REVENUE</t>
  </si>
  <si>
    <t>Milk ($)</t>
  </si>
  <si>
    <t>Butterfat ($)</t>
  </si>
  <si>
    <t>Skim ($)</t>
  </si>
  <si>
    <t>Overall Price</t>
  </si>
  <si>
    <t>Premiums ($/cwt)</t>
  </si>
  <si>
    <t>ESTIMATED PAYMENT</t>
  </si>
  <si>
    <t>Premiums ($/month)</t>
  </si>
  <si>
    <t>Estimated Gross Revenue</t>
  </si>
  <si>
    <t>Hauling Rate ($/cwt)</t>
  </si>
  <si>
    <t>Premiums</t>
  </si>
  <si>
    <t>NO</t>
  </si>
  <si>
    <t>Hauling Stop Charges ($/month)</t>
  </si>
  <si>
    <t>Hauling Charges</t>
  </si>
  <si>
    <t>Other Hauling Charges ($/month)</t>
  </si>
  <si>
    <t>Milk Control Assessment</t>
  </si>
  <si>
    <t>Milk Inspection Assessment</t>
  </si>
  <si>
    <t>Milk Control Assessment ($/cwt)</t>
  </si>
  <si>
    <t>Federal Milk Check-off</t>
  </si>
  <si>
    <t>Co-op / Marketing Organization</t>
  </si>
  <si>
    <t>Milk Inspection Assessment ($/cwt)</t>
  </si>
  <si>
    <t>Other Deductions</t>
  </si>
  <si>
    <t>Milk Inspection Assessment - Monthly Minimum ($/month)</t>
  </si>
  <si>
    <t>Estimated Payment Before Advance</t>
  </si>
  <si>
    <t>Estimated Advanced Payment</t>
  </si>
  <si>
    <t>Estimated Final Payment</t>
  </si>
  <si>
    <t>Federal Milk Check-off ($/cwt)</t>
  </si>
  <si>
    <t>Co-op / Marketing Organization Dues &amp; Fees ($/cwt)</t>
  </si>
  <si>
    <t>Est. Payment Before Advance ($/cwt)</t>
  </si>
  <si>
    <t>Other Co-op / Marketing Organization Fees ($/month)</t>
  </si>
  <si>
    <t>Other Deductions ($/cwt)</t>
  </si>
  <si>
    <t>Other Deductions ($/month)</t>
  </si>
  <si>
    <t>Estimated Advanced Payment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</si>
</sst>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164" formatCode="mmmm\ yyyy"/>
    <numFmt numFmtId="165" formatCode="&quot;$&quot;#,##0.00000"/>
    <numFmt numFmtId="166" formatCode="&quot;$&quot;#,##0.0000000_);[Red]\(&quot;$&quot;#,##0.0000000\)"/>
    <numFmt numFmtId="167" formatCode="&quot;$&quot;#,##0.0000000"/>
    <numFmt numFmtId="168" formatCode="&quot;$&quot;#,##0.0000_);[Red]\(&quot;$&quot;#,##0.0000\)"/>
    <numFmt numFmtId="169" formatCode="0.0000%"/>
    <numFmt numFmtId="170" formatCode="&quot;$&quot;#,##0.0000"/>
    <numFmt numFmtId="171" formatCode="&quot;$&quot;#,##0.00000_);[Red]\(&quot;$&quot;#,##0.00000\)"/>
  </numFmts>
  <fonts count="21" x14ac:knownFonts="1">
    <font>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sz val="10"/>
      <name val="Arial"/>
      <family val="2"/>
    </font>
    <font>
      <b/>
      <sz val="12"/>
      <name val="Calibri"/>
      <family val="2"/>
      <scheme val="minor"/>
    </font>
    <font>
      <sz val="12"/>
      <color theme="1"/>
      <name val="Calibri"/>
      <family val="2"/>
      <scheme val="minor"/>
    </font>
    <font>
      <sz val="12"/>
      <name val="Calibri"/>
      <family val="2"/>
      <scheme val="minor"/>
    </font>
    <font>
      <sz val="12"/>
      <color theme="0" tint="-4.9989318521683403E-2"/>
      <name val="Calibri"/>
      <family val="2"/>
      <scheme val="minor"/>
    </font>
    <font>
      <b/>
      <sz val="12"/>
      <color theme="1"/>
      <name val="Calibri"/>
      <family val="2"/>
      <scheme val="minor"/>
    </font>
    <font>
      <b/>
      <sz val="12"/>
      <color rgb="FFFFFF00"/>
      <name val="Calibri"/>
      <family val="2"/>
      <scheme val="minor"/>
    </font>
    <font>
      <sz val="12"/>
      <color theme="4" tint="0.79998168889431442"/>
      <name val="Calibri"/>
      <family val="2"/>
      <scheme val="minor"/>
    </font>
    <font>
      <b/>
      <sz val="12"/>
      <color theme="4" tint="0.79998168889431442"/>
      <name val="Calibri"/>
      <family val="2"/>
      <scheme val="minor"/>
    </font>
    <font>
      <b/>
      <u val="double"/>
      <sz val="12"/>
      <color theme="1"/>
      <name val="Calibri"/>
      <family val="2"/>
      <scheme val="minor"/>
    </font>
  </fonts>
  <fills count="8">
    <fill>
      <patternFill patternType="none"/>
    </fill>
    <fill>
      <patternFill patternType="gray125"/>
    </fill>
    <fill>
      <patternFill patternType="solid">
        <fgColor rgb="FFFF66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indexed="64"/>
      </bottom>
      <diagonal/>
    </border>
  </borders>
  <cellStyleXfs count="3">
    <xf numFmtId="0" fontId="0" fillId="0" borderId="0"/>
    <xf numFmtId="0" fontId="11" fillId="0" borderId="0"/>
    <xf numFmtId="0" fontId="13" fillId="0" borderId="0"/>
  </cellStyleXfs>
  <cellXfs count="87">
    <xf numFmtId="0" fontId="0" fillId="0" borderId="0" xfId="0"/>
    <xf numFmtId="0" fontId="2" fillId="0" borderId="0" xfId="0"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Continuous"/>
    </xf>
    <xf numFmtId="0" fontId="0" fillId="0" borderId="0" xfId="0" applyAlignment="1">
      <alignment horizontal="centerContinuous"/>
    </xf>
    <xf numFmtId="0" fontId="5"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164" fontId="7" fillId="0" borderId="0" xfId="0" applyNumberFormat="1" applyFont="1" applyAlignment="1">
      <alignment horizontal="left" wrapText="1"/>
    </xf>
    <xf numFmtId="0" fontId="0" fillId="0" borderId="0" xfId="0" applyAlignment="1">
      <alignment wrapText="1"/>
    </xf>
    <xf numFmtId="0" fontId="3" fillId="2" borderId="4" xfId="0" applyFont="1" applyFill="1" applyBorder="1" applyAlignment="1" applyProtection="1">
      <alignment horizontal="centerContinuous" vertical="center"/>
      <protection locked="0"/>
    </xf>
    <xf numFmtId="0" fontId="12" fillId="3" borderId="5" xfId="1" applyFont="1" applyFill="1" applyBorder="1" applyAlignment="1">
      <alignment wrapText="1"/>
    </xf>
    <xf numFmtId="0" fontId="12" fillId="3" borderId="6" xfId="1" applyFont="1" applyFill="1" applyBorder="1" applyAlignment="1">
      <alignment horizontal="center" wrapText="1"/>
    </xf>
    <xf numFmtId="0" fontId="13" fillId="3" borderId="6" xfId="0" applyFont="1" applyFill="1" applyBorder="1"/>
    <xf numFmtId="0" fontId="12" fillId="3" borderId="7" xfId="1" applyFont="1" applyFill="1" applyBorder="1" applyAlignment="1">
      <alignment horizontal="center" wrapText="1"/>
    </xf>
    <xf numFmtId="0" fontId="1" fillId="0" borderId="0" xfId="0" applyFont="1"/>
    <xf numFmtId="0" fontId="14" fillId="3" borderId="8" xfId="1" applyFont="1" applyFill="1" applyBorder="1" applyAlignment="1">
      <alignment horizontal="left" indent="1"/>
    </xf>
    <xf numFmtId="165" fontId="15" fillId="3" borderId="0" xfId="1" applyNumberFormat="1" applyFont="1" applyFill="1"/>
    <xf numFmtId="166" fontId="15" fillId="3" borderId="0" xfId="1" applyNumberFormat="1" applyFont="1" applyFill="1"/>
    <xf numFmtId="167" fontId="15" fillId="3" borderId="0" xfId="1" applyNumberFormat="1" applyFont="1" applyFill="1"/>
    <xf numFmtId="0" fontId="15" fillId="3" borderId="0" xfId="0" applyFont="1" applyFill="1"/>
    <xf numFmtId="168" fontId="15" fillId="3" borderId="9" xfId="0" applyNumberFormat="1" applyFont="1" applyFill="1" applyBorder="1"/>
    <xf numFmtId="0" fontId="14" fillId="3" borderId="10" xfId="1" applyFont="1" applyFill="1" applyBorder="1" applyAlignment="1">
      <alignment horizontal="left" indent="1"/>
    </xf>
    <xf numFmtId="165" fontId="15" fillId="3" borderId="11" xfId="1" applyNumberFormat="1" applyFont="1" applyFill="1" applyBorder="1"/>
    <xf numFmtId="166" fontId="15" fillId="3" borderId="11" xfId="1" applyNumberFormat="1" applyFont="1" applyFill="1" applyBorder="1"/>
    <xf numFmtId="167" fontId="15" fillId="3" borderId="11" xfId="1" applyNumberFormat="1" applyFont="1" applyFill="1" applyBorder="1"/>
    <xf numFmtId="0" fontId="15" fillId="3" borderId="11" xfId="0" applyFont="1" applyFill="1" applyBorder="1"/>
    <xf numFmtId="168" fontId="15" fillId="3" borderId="12" xfId="0" applyNumberFormat="1" applyFont="1" applyFill="1" applyBorder="1"/>
    <xf numFmtId="0" fontId="1" fillId="0" borderId="0" xfId="2" applyFont="1"/>
    <xf numFmtId="0" fontId="16" fillId="4" borderId="13" xfId="2" applyFont="1" applyFill="1" applyBorder="1"/>
    <xf numFmtId="0" fontId="13" fillId="4" borderId="14" xfId="0" applyFont="1" applyFill="1" applyBorder="1"/>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3" fillId="4" borderId="8" xfId="2" applyFill="1" applyBorder="1" applyAlignment="1">
      <alignment horizontal="left" indent="1"/>
    </xf>
    <xf numFmtId="3" fontId="17" fillId="5" borderId="16" xfId="0" applyNumberFormat="1" applyFont="1" applyFill="1" applyBorder="1" applyProtection="1">
      <protection locked="0"/>
    </xf>
    <xf numFmtId="0" fontId="13" fillId="4" borderId="0" xfId="0" applyFont="1" applyFill="1"/>
    <xf numFmtId="3" fontId="18" fillId="4" borderId="0" xfId="0" applyNumberFormat="1" applyFont="1" applyFill="1"/>
    <xf numFmtId="3" fontId="18" fillId="4" borderId="9" xfId="0" applyNumberFormat="1" applyFont="1" applyFill="1" applyBorder="1"/>
    <xf numFmtId="0" fontId="13" fillId="4" borderId="11" xfId="0" applyFont="1" applyFill="1" applyBorder="1"/>
    <xf numFmtId="3" fontId="18" fillId="4" borderId="11" xfId="0" applyNumberFormat="1" applyFont="1" applyFill="1" applyBorder="1"/>
    <xf numFmtId="3" fontId="18" fillId="4" borderId="12" xfId="0" applyNumberFormat="1" applyFont="1" applyFill="1" applyBorder="1"/>
    <xf numFmtId="169" fontId="17" fillId="5" borderId="16" xfId="0" applyNumberFormat="1" applyFont="1" applyFill="1" applyBorder="1" applyProtection="1">
      <protection locked="0"/>
    </xf>
    <xf numFmtId="0" fontId="13" fillId="4" borderId="8" xfId="2" applyFill="1" applyBorder="1"/>
    <xf numFmtId="0" fontId="13" fillId="4" borderId="9" xfId="0" applyFont="1" applyFill="1" applyBorder="1"/>
    <xf numFmtId="0" fontId="12" fillId="4" borderId="8" xfId="1" applyFont="1" applyFill="1" applyBorder="1" applyAlignment="1">
      <alignment wrapText="1"/>
    </xf>
    <xf numFmtId="0" fontId="12" fillId="4" borderId="0" xfId="1" applyFont="1" applyFill="1" applyAlignment="1">
      <alignment horizontal="center" wrapText="1"/>
    </xf>
    <xf numFmtId="0" fontId="16" fillId="4" borderId="0" xfId="0" applyFont="1" applyFill="1"/>
    <xf numFmtId="0" fontId="16" fillId="4" borderId="0" xfId="0" applyFont="1" applyFill="1" applyAlignment="1">
      <alignment horizontal="center"/>
    </xf>
    <xf numFmtId="0" fontId="16" fillId="4" borderId="9" xfId="0" applyFont="1" applyFill="1" applyBorder="1" applyAlignment="1">
      <alignment horizontal="center"/>
    </xf>
    <xf numFmtId="0" fontId="14" fillId="4" borderId="8" xfId="1" applyFont="1" applyFill="1" applyBorder="1" applyAlignment="1">
      <alignment horizontal="left" indent="1"/>
    </xf>
    <xf numFmtId="170" fontId="18" fillId="4" borderId="0" xfId="1" applyNumberFormat="1" applyFont="1" applyFill="1"/>
    <xf numFmtId="166" fontId="14" fillId="4" borderId="0" xfId="1" applyNumberFormat="1" applyFont="1" applyFill="1"/>
    <xf numFmtId="8" fontId="13" fillId="4" borderId="0" xfId="0" applyNumberFormat="1" applyFont="1" applyFill="1"/>
    <xf numFmtId="167" fontId="14" fillId="4" borderId="0" xfId="1" applyNumberFormat="1" applyFont="1" applyFill="1"/>
    <xf numFmtId="8" fontId="18" fillId="4" borderId="0" xfId="0" applyNumberFormat="1" applyFont="1" applyFill="1"/>
    <xf numFmtId="8" fontId="18" fillId="4" borderId="9" xfId="0" applyNumberFormat="1" applyFont="1" applyFill="1" applyBorder="1"/>
    <xf numFmtId="8" fontId="18" fillId="4" borderId="11" xfId="0" applyNumberFormat="1" applyFont="1" applyFill="1" applyBorder="1"/>
    <xf numFmtId="8" fontId="18" fillId="4" borderId="12" xfId="0" applyNumberFormat="1" applyFont="1" applyFill="1" applyBorder="1"/>
    <xf numFmtId="0" fontId="16" fillId="4" borderId="17" xfId="2" applyFont="1" applyFill="1" applyBorder="1" applyAlignment="1">
      <alignment horizontal="left" indent="1"/>
    </xf>
    <xf numFmtId="170" fontId="19" fillId="4" borderId="18" xfId="1" applyNumberFormat="1" applyFont="1" applyFill="1" applyBorder="1"/>
    <xf numFmtId="8" fontId="20" fillId="4" borderId="0" xfId="0" applyNumberFormat="1" applyFont="1" applyFill="1"/>
    <xf numFmtId="0" fontId="16" fillId="4" borderId="19" xfId="0" applyFont="1" applyFill="1" applyBorder="1"/>
    <xf numFmtId="8" fontId="19" fillId="4" borderId="19" xfId="0" applyNumberFormat="1" applyFont="1" applyFill="1" applyBorder="1"/>
    <xf numFmtId="0" fontId="13" fillId="4" borderId="10" xfId="2" applyFill="1" applyBorder="1"/>
    <xf numFmtId="0" fontId="13" fillId="4" borderId="12" xfId="0" applyFont="1" applyFill="1" applyBorder="1"/>
    <xf numFmtId="168" fontId="0" fillId="5" borderId="16" xfId="0" applyNumberFormat="1" applyFill="1" applyBorder="1" applyProtection="1">
      <protection locked="0"/>
    </xf>
    <xf numFmtId="0" fontId="16" fillId="6" borderId="13" xfId="0" applyFont="1" applyFill="1" applyBorder="1"/>
    <xf numFmtId="0" fontId="13" fillId="6" borderId="15" xfId="0" applyFont="1" applyFill="1" applyBorder="1"/>
    <xf numFmtId="8" fontId="0" fillId="7" borderId="16" xfId="0" applyNumberFormat="1" applyFill="1" applyBorder="1" applyProtection="1">
      <protection locked="0"/>
    </xf>
    <xf numFmtId="0" fontId="13" fillId="6" borderId="8" xfId="0" applyFont="1" applyFill="1" applyBorder="1"/>
    <xf numFmtId="0" fontId="13" fillId="6" borderId="9" xfId="0" applyFont="1" applyFill="1" applyBorder="1"/>
    <xf numFmtId="8" fontId="13" fillId="6" borderId="9" xfId="0" applyNumberFormat="1" applyFont="1" applyFill="1" applyBorder="1"/>
    <xf numFmtId="0" fontId="0" fillId="0" borderId="16" xfId="0" applyBorder="1" applyProtection="1">
      <protection locked="0"/>
    </xf>
    <xf numFmtId="0" fontId="3" fillId="0" borderId="0" xfId="0" applyFont="1"/>
    <xf numFmtId="0" fontId="3" fillId="0" borderId="0" xfId="0" applyFont="1" applyAlignment="1">
      <alignment horizontal="center"/>
    </xf>
    <xf numFmtId="171" fontId="0" fillId="0" borderId="0" xfId="0" applyNumberFormat="1" applyProtection="1">
      <protection locked="0"/>
    </xf>
    <xf numFmtId="0" fontId="0" fillId="0" borderId="0" xfId="0" applyProtection="1">
      <protection locked="0"/>
    </xf>
    <xf numFmtId="0" fontId="0" fillId="0" borderId="0" xfId="0" applyAlignment="1">
      <alignment wrapText="1"/>
    </xf>
    <xf numFmtId="168" fontId="0" fillId="0" borderId="0" xfId="0" applyNumberFormat="1" applyProtection="1">
      <protection locked="0"/>
    </xf>
    <xf numFmtId="0" fontId="13" fillId="6" borderId="10" xfId="0" applyFont="1" applyFill="1" applyBorder="1"/>
    <xf numFmtId="8" fontId="13" fillId="6" borderId="12" xfId="0" applyNumberFormat="1" applyFont="1" applyFill="1" applyBorder="1"/>
    <xf numFmtId="8" fontId="0" fillId="0" borderId="0" xfId="0" applyNumberFormat="1" applyProtection="1">
      <protection locked="0"/>
    </xf>
    <xf numFmtId="8" fontId="16" fillId="6" borderId="15" xfId="0" applyNumberFormat="1" applyFont="1" applyFill="1" applyBorder="1"/>
    <xf numFmtId="0" fontId="0" fillId="6" borderId="8" xfId="0" applyFill="1" applyBorder="1"/>
    <xf numFmtId="0" fontId="0" fillId="6" borderId="9" xfId="0" applyFill="1" applyBorder="1"/>
    <xf numFmtId="0" fontId="0" fillId="6" borderId="10" xfId="0" applyFill="1" applyBorder="1"/>
    <xf numFmtId="170" fontId="0" fillId="6" borderId="12" xfId="0" applyNumberFormat="1" applyFill="1" applyBorder="1"/>
  </cellXfs>
  <cellStyles count="3">
    <cellStyle name="Normal" xfId="0" builtinId="0"/>
    <cellStyle name="Normal 2" xfId="2" xr:uid="{5BD6D430-100E-4107-80DF-575952592539}"/>
    <cellStyle name="Normal 3" xfId="1" xr:uid="{A3D7EBE6-066E-442E-A24D-160BFF7530C3}"/>
  </cellStyles>
  <dxfs count="5">
    <dxf>
      <font>
        <color auto="1"/>
      </font>
    </dxf>
    <dxf>
      <font>
        <color auto="1"/>
      </font>
    </dxf>
    <dxf>
      <font>
        <color auto="1"/>
      </font>
    </dxf>
    <dxf>
      <font>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MILKCTRL\1.%20MCB%20Programs\PRICE%20ANNOUNCEMENT\MT%20Quota%20Price%20and%20Dairy%20Revenue%20Estimator\2026\2026-07%20MT%20Quota%20Price%20and%20Dairy%20Revenue%20Estimator.xlsx" TargetMode="External"/><Relationship Id="rId1" Type="http://schemas.openxmlformats.org/officeDocument/2006/relationships/externalLinkPath" Target="2026-07%20MT%20Quota%20Price%20and%20Dairy%20Revenue%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Dairy Revenue Estimator"/>
      <sheetName val="Quota Price Estimator"/>
      <sheetName val="Assumptions Summary"/>
      <sheetName val="Monthly Utilization by Class"/>
      <sheetName val="Monthly Pool Butterfat Percent"/>
      <sheetName val="Monthly Avg Daily Production"/>
      <sheetName val="Monthly Excess Milk Percentage"/>
      <sheetName val="Percent Cls I Package Surplus"/>
      <sheetName val="Perc Cls I Pckg Surp Contiguous"/>
      <sheetName val="Perc Bulk Surp of Pool Rec"/>
    </sheetNames>
    <sheetDataSet>
      <sheetData sheetId="0"/>
      <sheetData sheetId="1"/>
      <sheetData sheetId="2">
        <row r="4">
          <cell r="B4">
            <v>46204</v>
          </cell>
        </row>
        <row r="5">
          <cell r="B5">
            <v>31</v>
          </cell>
        </row>
        <row r="13">
          <cell r="C13">
            <v>594917.93940100004</v>
          </cell>
          <cell r="D13">
            <v>14400619.060598999</v>
          </cell>
        </row>
        <row r="22">
          <cell r="H22">
            <v>1.736</v>
          </cell>
          <cell r="I22">
            <v>0.1876062</v>
          </cell>
        </row>
        <row r="23">
          <cell r="H23">
            <v>1.7144999999999999</v>
          </cell>
          <cell r="I23">
            <v>0.1661</v>
          </cell>
        </row>
        <row r="24">
          <cell r="H24">
            <v>1.6074999999999999</v>
          </cell>
          <cell r="I24">
            <v>0.1072</v>
          </cell>
        </row>
        <row r="35">
          <cell r="C35">
            <v>1.6974918350000003</v>
          </cell>
          <cell r="D35">
            <v>0.1711357846118047</v>
          </cell>
          <cell r="H35">
            <v>1.6824918350000002</v>
          </cell>
          <cell r="I35">
            <v>0.15613578461180469</v>
          </cell>
        </row>
        <row r="52">
          <cell r="B52">
            <v>-51434.11</v>
          </cell>
        </row>
        <row r="59">
          <cell r="B59">
            <v>0</v>
          </cell>
        </row>
      </sheetData>
      <sheetData sheetId="3"/>
      <sheetData sheetId="4">
        <row r="136">
          <cell r="B136">
            <v>0.5121</v>
          </cell>
          <cell r="C136">
            <v>0.224</v>
          </cell>
          <cell r="D136">
            <v>0.26390000000000002</v>
          </cell>
          <cell r="H136">
            <v>0.86310000000000009</v>
          </cell>
          <cell r="I136">
            <v>2.86E-2</v>
          </cell>
          <cell r="J136">
            <v>0.1084</v>
          </cell>
        </row>
      </sheetData>
      <sheetData sheetId="5">
        <row r="156">
          <cell r="B156">
            <v>3.9673E-2</v>
          </cell>
        </row>
      </sheetData>
      <sheetData sheetId="6">
        <row r="156">
          <cell r="B156">
            <v>483727</v>
          </cell>
        </row>
      </sheetData>
      <sheetData sheetId="7">
        <row r="157">
          <cell r="B157">
            <v>1.4599000000000001E-2</v>
          </cell>
        </row>
      </sheetData>
      <sheetData sheetId="8">
        <row r="159">
          <cell r="B159">
            <v>8.1428E-2</v>
          </cell>
          <cell r="C159">
            <v>0.12433700000000003</v>
          </cell>
        </row>
      </sheetData>
      <sheetData sheetId="9">
        <row r="133">
          <cell r="B133">
            <v>0.50621300000000002</v>
          </cell>
        </row>
      </sheetData>
      <sheetData sheetId="10">
        <row r="156">
          <cell r="B15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DFE6-7363-49E8-83F0-AFE4E170A7FB}">
  <sheetPr>
    <tabColor theme="9" tint="0.59999389629810485"/>
    <pageSetUpPr fitToPage="1"/>
  </sheetPr>
  <dimension ref="A1:I51"/>
  <sheetViews>
    <sheetView tabSelected="1" topLeftCell="A6"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1" t="s">
        <v>0</v>
      </c>
      <c r="B1" s="1"/>
      <c r="C1" s="1"/>
      <c r="D1" s="1"/>
      <c r="E1" s="1"/>
      <c r="F1" s="1"/>
      <c r="G1" s="1"/>
      <c r="H1" s="1"/>
      <c r="I1" s="1"/>
    </row>
    <row r="2" spans="1:9" ht="23.5" x14ac:dyDescent="0.55000000000000004">
      <c r="A2" s="2">
        <f>'[1]Quota Price Estimator'!B4</f>
        <v>46204</v>
      </c>
      <c r="B2" s="2"/>
      <c r="C2" s="2"/>
      <c r="D2" s="2"/>
      <c r="E2" s="2"/>
      <c r="F2" s="2"/>
      <c r="G2" s="2"/>
      <c r="H2" s="2"/>
      <c r="I2" s="2"/>
    </row>
    <row r="3" spans="1:9" ht="19" thickBot="1" x14ac:dyDescent="0.5">
      <c r="A3" s="3"/>
      <c r="B3" s="4"/>
      <c r="C3" s="4"/>
      <c r="D3" s="4"/>
      <c r="E3" s="4"/>
      <c r="F3" s="4"/>
      <c r="G3" s="4"/>
      <c r="H3" s="4"/>
      <c r="I3" s="4"/>
    </row>
    <row r="4" spans="1:9" ht="215.15" customHeight="1" thickBot="1" x14ac:dyDescent="0.5">
      <c r="A4" s="5" t="s">
        <v>1</v>
      </c>
      <c r="B4" s="6"/>
      <c r="C4" s="6"/>
      <c r="D4" s="6"/>
      <c r="E4" s="6"/>
      <c r="F4" s="6"/>
      <c r="G4" s="6"/>
      <c r="H4" s="6"/>
      <c r="I4" s="7"/>
    </row>
    <row r="5" spans="1:9" ht="19.5" customHeight="1" thickBot="1" x14ac:dyDescent="0.5">
      <c r="A5" s="3"/>
      <c r="B5" s="4"/>
      <c r="C5" s="4"/>
      <c r="D5" s="4"/>
      <c r="E5" s="4"/>
      <c r="F5" s="4"/>
      <c r="G5" s="4"/>
      <c r="H5" s="4"/>
      <c r="I5" s="4"/>
    </row>
    <row r="6" spans="1:9" ht="72.75" customHeight="1" thickBot="1" x14ac:dyDescent="0.6">
      <c r="A6" s="8" t="s">
        <v>2</v>
      </c>
      <c r="B6" s="9"/>
      <c r="C6" s="9"/>
      <c r="D6" s="9"/>
      <c r="E6" s="9"/>
      <c r="F6" s="9"/>
      <c r="G6" s="9"/>
      <c r="H6" s="4"/>
      <c r="I6" s="10"/>
    </row>
    <row r="8" spans="1:9" ht="62" x14ac:dyDescent="0.35">
      <c r="A8" s="11" t="s">
        <v>4</v>
      </c>
      <c r="B8" s="12" t="s">
        <v>5</v>
      </c>
      <c r="C8" s="12" t="s">
        <v>6</v>
      </c>
      <c r="D8" s="12" t="s">
        <v>7</v>
      </c>
      <c r="E8" s="12"/>
      <c r="F8" s="13"/>
      <c r="G8" s="14" t="s">
        <v>8</v>
      </c>
      <c r="H8" s="15"/>
      <c r="I8" s="15"/>
    </row>
    <row r="9" spans="1:9" ht="15.5" x14ac:dyDescent="0.35">
      <c r="A9" s="16" t="s">
        <v>9</v>
      </c>
      <c r="B9" s="17">
        <v>22.455824637539155</v>
      </c>
      <c r="C9" s="18">
        <v>1.6974918350000003</v>
      </c>
      <c r="D9" s="19">
        <v>0.1711357846118047</v>
      </c>
      <c r="E9" s="19"/>
      <c r="F9" s="20"/>
      <c r="G9" s="21">
        <v>23.169090819885561</v>
      </c>
      <c r="H9" s="15"/>
      <c r="I9" s="15"/>
    </row>
    <row r="10" spans="1:9" ht="15.5" x14ac:dyDescent="0.35">
      <c r="A10" s="22" t="s">
        <v>10</v>
      </c>
      <c r="B10" s="23">
        <v>20.955824637539152</v>
      </c>
      <c r="C10" s="24">
        <v>1.6824918350000002</v>
      </c>
      <c r="D10" s="25">
        <v>0.15613578461180469</v>
      </c>
      <c r="E10" s="25"/>
      <c r="F10" s="26"/>
      <c r="G10" s="27">
        <v>21.669090819885557</v>
      </c>
      <c r="H10" s="15"/>
      <c r="I10" s="15"/>
    </row>
    <row r="11" spans="1:9" x14ac:dyDescent="0.35">
      <c r="A11" s="28"/>
      <c r="B11" s="15"/>
      <c r="C11" s="15"/>
      <c r="D11" s="15"/>
      <c r="E11" s="15"/>
      <c r="F11" s="15"/>
      <c r="G11" s="15"/>
      <c r="H11" s="15"/>
      <c r="I11" s="15"/>
    </row>
    <row r="12" spans="1:9" ht="15.5" x14ac:dyDescent="0.35">
      <c r="A12" s="29" t="s">
        <v>11</v>
      </c>
      <c r="B12" s="30"/>
      <c r="C12" s="30"/>
      <c r="D12" s="30"/>
      <c r="E12" s="30"/>
      <c r="F12" s="30"/>
      <c r="G12" s="31" t="s">
        <v>12</v>
      </c>
      <c r="H12" s="31" t="s">
        <v>13</v>
      </c>
      <c r="I12" s="32" t="s">
        <v>14</v>
      </c>
    </row>
    <row r="13" spans="1:9" ht="15.5" x14ac:dyDescent="0.35">
      <c r="A13" s="33" t="s">
        <v>15</v>
      </c>
      <c r="B13" s="34"/>
      <c r="C13" s="35"/>
      <c r="D13" s="35"/>
      <c r="E13" s="35"/>
      <c r="F13" s="35" t="s">
        <v>16</v>
      </c>
      <c r="G13" s="36">
        <f>G15-G14</f>
        <v>0</v>
      </c>
      <c r="H13" s="36">
        <f>H15-H14</f>
        <v>0</v>
      </c>
      <c r="I13" s="37">
        <f>I15-I14</f>
        <v>0</v>
      </c>
    </row>
    <row r="14" spans="1:9" ht="15.5" x14ac:dyDescent="0.35">
      <c r="A14" s="33" t="s">
        <v>17</v>
      </c>
      <c r="B14" s="34"/>
      <c r="C14" s="35"/>
      <c r="D14" s="35"/>
      <c r="E14" s="35"/>
      <c r="F14" s="38" t="s">
        <v>18</v>
      </c>
      <c r="G14" s="39">
        <f>IF(Est_Dairy_Daily_Production&gt;Dairy_Daily_Quota,(Est_Dairy_Daily_Production-Dairy_Daily_Quota)*DaysPerMonth,0)</f>
        <v>0</v>
      </c>
      <c r="H14" s="39">
        <f>G14*DairyButterfatPercent</f>
        <v>0</v>
      </c>
      <c r="I14" s="40">
        <f>G14-H14</f>
        <v>0</v>
      </c>
    </row>
    <row r="15" spans="1:9" ht="15.5" x14ac:dyDescent="0.35">
      <c r="A15" s="33" t="s">
        <v>19</v>
      </c>
      <c r="B15" s="41"/>
      <c r="C15" s="35"/>
      <c r="D15" s="35"/>
      <c r="E15" s="35"/>
      <c r="F15" s="35" t="s">
        <v>20</v>
      </c>
      <c r="G15" s="36">
        <f>Est_Dairy_Daily_Production*DaysPerMonth</f>
        <v>0</v>
      </c>
      <c r="H15" s="36">
        <f>G15*DairyButterfatPercent</f>
        <v>0</v>
      </c>
      <c r="I15" s="37">
        <f>G15-H15</f>
        <v>0</v>
      </c>
    </row>
    <row r="16" spans="1:9" ht="15.5" x14ac:dyDescent="0.35">
      <c r="A16" s="42"/>
      <c r="B16" s="35"/>
      <c r="C16" s="35"/>
      <c r="D16" s="35"/>
      <c r="E16" s="35"/>
      <c r="F16" s="35"/>
      <c r="G16" s="35"/>
      <c r="H16" s="35"/>
      <c r="I16" s="43"/>
    </row>
    <row r="17" spans="1:9" ht="46.5" x14ac:dyDescent="0.35">
      <c r="A17" s="44" t="s">
        <v>21</v>
      </c>
      <c r="B17" s="45" t="s">
        <v>22</v>
      </c>
      <c r="C17" s="45"/>
      <c r="D17" s="45"/>
      <c r="E17" s="45"/>
      <c r="F17" s="46" t="s">
        <v>23</v>
      </c>
      <c r="G17" s="47" t="s">
        <v>24</v>
      </c>
      <c r="H17" s="47" t="s">
        <v>25</v>
      </c>
      <c r="I17" s="48" t="s">
        <v>26</v>
      </c>
    </row>
    <row r="18" spans="1:9" ht="15.5" x14ac:dyDescent="0.35">
      <c r="A18" s="49" t="s">
        <v>9</v>
      </c>
      <c r="B18" s="50" t="str">
        <f>IF(Est_Dairy_Daily_Production=0,"",(QuotaButterfatPrice*DairyButterfatPercent*100)+(QuotaSkimPrice*(100-(DairyButterfatPercent*100))))</f>
        <v/>
      </c>
      <c r="C18" s="51"/>
      <c r="D18" s="52"/>
      <c r="E18" s="53"/>
      <c r="F18" s="35" t="s">
        <v>16</v>
      </c>
      <c r="G18" s="54">
        <f>SUM(H18:I18)</f>
        <v>0</v>
      </c>
      <c r="H18" s="54">
        <f>H13*QuotaButterfatPrice</f>
        <v>0</v>
      </c>
      <c r="I18" s="55">
        <f>I13*QuotaSkimPrice</f>
        <v>0</v>
      </c>
    </row>
    <row r="19" spans="1:9" ht="15.5" x14ac:dyDescent="0.35">
      <c r="A19" s="49" t="s">
        <v>10</v>
      </c>
      <c r="B19" s="50" t="str">
        <f>IF(Est_Dairy_Daily_Production=0,"",(ExcessButterfatPrice*DairyButterfatPercent*100)+(ExcessSkimPrice*(100-(DairyButterfatPercent*100))))</f>
        <v/>
      </c>
      <c r="C19" s="51"/>
      <c r="D19" s="52"/>
      <c r="E19" s="53"/>
      <c r="F19" s="38" t="s">
        <v>18</v>
      </c>
      <c r="G19" s="56">
        <f>SUM(H19:I19)</f>
        <v>0</v>
      </c>
      <c r="H19" s="56">
        <f>H14*ExcessButterfatPrice</f>
        <v>0</v>
      </c>
      <c r="I19" s="57">
        <f>I14*ExcessSkimPrice</f>
        <v>0</v>
      </c>
    </row>
    <row r="20" spans="1:9" ht="16" thickBot="1" x14ac:dyDescent="0.4">
      <c r="A20" s="58" t="s">
        <v>27</v>
      </c>
      <c r="B20" s="59" t="str">
        <f>IF(G15=0,"",ROUND(G20/(G15/100),4))</f>
        <v/>
      </c>
      <c r="C20" s="35"/>
      <c r="D20" s="60"/>
      <c r="E20" s="35"/>
      <c r="F20" s="61" t="s">
        <v>20</v>
      </c>
      <c r="G20" s="62">
        <f>SUM(G18:G19)</f>
        <v>0</v>
      </c>
      <c r="H20" s="54">
        <f>SUM(H18:H19)</f>
        <v>0</v>
      </c>
      <c r="I20" s="55">
        <f>SUM(I18:I19)</f>
        <v>0</v>
      </c>
    </row>
    <row r="21" spans="1:9" ht="16" thickTop="1" x14ac:dyDescent="0.35">
      <c r="A21" s="63"/>
      <c r="B21" s="38"/>
      <c r="C21" s="38"/>
      <c r="D21" s="38"/>
      <c r="E21" s="38"/>
      <c r="F21" s="38"/>
      <c r="G21" s="38"/>
      <c r="H21" s="38"/>
      <c r="I21" s="64"/>
    </row>
    <row r="25" spans="1:9" ht="15.5" x14ac:dyDescent="0.35">
      <c r="A25" t="s">
        <v>28</v>
      </c>
      <c r="B25" s="65"/>
      <c r="F25" s="66" t="s">
        <v>29</v>
      </c>
      <c r="G25" s="67"/>
    </row>
    <row r="26" spans="1:9" ht="15.5" x14ac:dyDescent="0.35">
      <c r="A26" t="s">
        <v>30</v>
      </c>
      <c r="B26" s="68"/>
      <c r="F26" s="69"/>
      <c r="G26" s="70"/>
    </row>
    <row r="27" spans="1:9" ht="15.5" x14ac:dyDescent="0.35">
      <c r="F27" s="69" t="s">
        <v>31</v>
      </c>
      <c r="G27" s="71">
        <f>G20</f>
        <v>0</v>
      </c>
    </row>
    <row r="28" spans="1:9" ht="16.5" customHeight="1" x14ac:dyDescent="0.35">
      <c r="A28" t="s">
        <v>32</v>
      </c>
      <c r="B28" s="65"/>
      <c r="F28" s="69" t="s">
        <v>33</v>
      </c>
      <c r="G28" s="71">
        <f>ROUND(($G$15/100)*B25+B26,2)</f>
        <v>0</v>
      </c>
    </row>
    <row r="29" spans="1:9" ht="15.5" hidden="1" x14ac:dyDescent="0.35">
      <c r="B29" s="72"/>
      <c r="F29" s="69"/>
      <c r="G29" s="70"/>
    </row>
    <row r="30" spans="1:9" ht="23.5" hidden="1" x14ac:dyDescent="0.55000000000000004">
      <c r="B30" s="72"/>
      <c r="F30" s="69"/>
      <c r="G30" s="70"/>
      <c r="I30" s="73"/>
    </row>
    <row r="31" spans="1:9" ht="23.5" hidden="1" x14ac:dyDescent="0.55000000000000004">
      <c r="B31" s="72"/>
      <c r="F31" s="69"/>
      <c r="G31" s="70"/>
      <c r="I31" s="74" t="s">
        <v>3</v>
      </c>
    </row>
    <row r="32" spans="1:9" ht="23.5" hidden="1" x14ac:dyDescent="0.55000000000000004">
      <c r="B32" s="72"/>
      <c r="F32" s="69"/>
      <c r="G32" s="70"/>
      <c r="I32" s="74" t="s">
        <v>34</v>
      </c>
    </row>
    <row r="33" spans="1:7" ht="15.5" hidden="1" x14ac:dyDescent="0.35">
      <c r="B33" s="72"/>
      <c r="F33" s="69"/>
      <c r="G33" s="70"/>
    </row>
    <row r="34" spans="1:7" ht="15.5" x14ac:dyDescent="0.35">
      <c r="A34" t="s">
        <v>35</v>
      </c>
      <c r="B34" s="68"/>
      <c r="F34" s="69" t="s">
        <v>36</v>
      </c>
      <c r="G34" s="71">
        <f>-ROUND(($G$15/100)*B28+B34+B35,2)</f>
        <v>0</v>
      </c>
    </row>
    <row r="35" spans="1:7" ht="15.5" x14ac:dyDescent="0.35">
      <c r="A35" t="s">
        <v>37</v>
      </c>
      <c r="B35" s="68"/>
      <c r="F35" s="69" t="s">
        <v>38</v>
      </c>
      <c r="G35" s="71">
        <f>-ROUND(($G$15/100)*B37,2)</f>
        <v>0</v>
      </c>
    </row>
    <row r="36" spans="1:7" ht="15.5" x14ac:dyDescent="0.35">
      <c r="F36" s="69" t="s">
        <v>39</v>
      </c>
      <c r="G36" s="71">
        <f>-ROUND(IF(($G$15/100)*B39&gt;B41,B41,IF(($G$15/100)*B39&lt;B40,B40,($G$15/100)*B39)),2)</f>
        <v>-50</v>
      </c>
    </row>
    <row r="37" spans="1:7" ht="15.5" x14ac:dyDescent="0.35">
      <c r="A37" t="s">
        <v>40</v>
      </c>
      <c r="B37" s="75">
        <v>0.02</v>
      </c>
      <c r="F37" s="69" t="s">
        <v>41</v>
      </c>
      <c r="G37" s="71">
        <f>-ROUND(($G$15/100)*B43,2)</f>
        <v>0</v>
      </c>
    </row>
    <row r="38" spans="1:7" ht="15.5" x14ac:dyDescent="0.35">
      <c r="B38" s="76"/>
      <c r="F38" s="69" t="s">
        <v>42</v>
      </c>
      <c r="G38" s="71">
        <f>-ROUND(($G$15/100)*B45+B46,2)</f>
        <v>0</v>
      </c>
    </row>
    <row r="39" spans="1:7" ht="15.5" x14ac:dyDescent="0.35">
      <c r="A39" s="77" t="s">
        <v>43</v>
      </c>
      <c r="B39" s="78">
        <v>0.14000000000000001</v>
      </c>
      <c r="F39" s="79" t="s">
        <v>44</v>
      </c>
      <c r="G39" s="80">
        <f>-ROUND(($G$15/100)*B48+B49,2)</f>
        <v>0</v>
      </c>
    </row>
    <row r="40" spans="1:7" ht="15.5" x14ac:dyDescent="0.35">
      <c r="A40" t="s">
        <v>45</v>
      </c>
      <c r="B40" s="81">
        <v>50</v>
      </c>
      <c r="F40" s="66" t="s">
        <v>46</v>
      </c>
      <c r="G40" s="82">
        <f>SUM(G27:G39)</f>
        <v>-50</v>
      </c>
    </row>
    <row r="41" spans="1:7" ht="15.5" x14ac:dyDescent="0.35">
      <c r="A41" t="s">
        <v>45</v>
      </c>
      <c r="B41" s="81">
        <v>1050</v>
      </c>
      <c r="F41" s="79" t="s">
        <v>47</v>
      </c>
      <c r="G41" s="80">
        <f>-B51</f>
        <v>0</v>
      </c>
    </row>
    <row r="42" spans="1:7" ht="15.5" x14ac:dyDescent="0.35">
      <c r="B42" s="76"/>
      <c r="F42" s="69" t="s">
        <v>48</v>
      </c>
      <c r="G42" s="71">
        <f>SUM(G40:G41)</f>
        <v>-50</v>
      </c>
    </row>
    <row r="43" spans="1:7" x14ac:dyDescent="0.35">
      <c r="A43" t="s">
        <v>49</v>
      </c>
      <c r="B43" s="78">
        <v>0.15</v>
      </c>
      <c r="F43" s="83"/>
      <c r="G43" s="84"/>
    </row>
    <row r="44" spans="1:7" x14ac:dyDescent="0.35">
      <c r="F44" s="83"/>
      <c r="G44" s="84"/>
    </row>
    <row r="45" spans="1:7" x14ac:dyDescent="0.35">
      <c r="A45" t="s">
        <v>50</v>
      </c>
      <c r="B45" s="65"/>
      <c r="F45" s="85" t="s">
        <v>51</v>
      </c>
      <c r="G45" s="86" t="str">
        <f>IF(G15=0,"",ROUND(G40/(G15/100),4))</f>
        <v/>
      </c>
    </row>
    <row r="46" spans="1:7" x14ac:dyDescent="0.35">
      <c r="A46" t="s">
        <v>52</v>
      </c>
      <c r="B46" s="68"/>
    </row>
    <row r="48" spans="1:7" x14ac:dyDescent="0.35">
      <c r="A48" t="s">
        <v>53</v>
      </c>
      <c r="B48" s="65"/>
    </row>
    <row r="49" spans="1:2" x14ac:dyDescent="0.35">
      <c r="A49" t="s">
        <v>54</v>
      </c>
      <c r="B49" s="68"/>
    </row>
    <row r="51" spans="1:2" x14ac:dyDescent="0.35">
      <c r="A51" t="s">
        <v>55</v>
      </c>
      <c r="B51" s="68"/>
    </row>
  </sheetData>
  <sheetProtection algorithmName="SHA-512" hashValue="q2XHtGQVV7NE7nW8NECr816emyVRAilR/xx8dgAToD1alhqUnhxokyv83cDzCZbxH2Yf/I8+/SnoEXi6kmUQhA==" saltValue="wFSg4wUkYZiDmZFYoMqh4w==" spinCount="100000" sheet="1" objects="1" scenarios="1"/>
  <mergeCells count="4">
    <mergeCell ref="A1:I1"/>
    <mergeCell ref="A2:I2"/>
    <mergeCell ref="A4:I4"/>
    <mergeCell ref="A6:G6"/>
  </mergeCells>
  <conditionalFormatting sqref="B13:B15">
    <cfRule type="expression" dxfId="4" priority="1">
      <formula>$I$6="YES"</formula>
    </cfRule>
  </conditionalFormatting>
  <conditionalFormatting sqref="B18:B20">
    <cfRule type="expression" dxfId="3" priority="2">
      <formula>$I$6="YES"</formula>
    </cfRule>
  </conditionalFormatting>
  <conditionalFormatting sqref="B9:G10">
    <cfRule type="expression" dxfId="2" priority="5">
      <formula>$I$6="YES"</formula>
    </cfRule>
  </conditionalFormatting>
  <conditionalFormatting sqref="G13:I15">
    <cfRule type="expression" dxfId="1" priority="4">
      <formula>$I$6="YES"</formula>
    </cfRule>
  </conditionalFormatting>
  <conditionalFormatting sqref="G18:I20">
    <cfRule type="expression" dxfId="0" priority="3">
      <formula>$I$6="YES"</formula>
    </cfRule>
  </conditionalFormatting>
  <dataValidations count="1">
    <dataValidation type="list" showInputMessage="1" showErrorMessage="1" sqref="I6" xr:uid="{2ACDC507-AFC4-4DBF-B224-A2F46A79B1A4}">
      <formula1>$I$30:$I$32</formula1>
    </dataValidation>
  </dataValidation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Dairy Revenue Estimator</vt:lpstr>
      <vt:lpstr>Dairy_Daily_Quota</vt:lpstr>
      <vt:lpstr>DairyButterfatPercent</vt:lpstr>
      <vt:lpstr>Est_Dairy_Daily_Production</vt:lpstr>
      <vt:lpstr>'Dairy Revenue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Satre, Michele</dc:creator>
  <cp:lastModifiedBy>Satre, Michele</cp:lastModifiedBy>
  <dcterms:created xsi:type="dcterms:W3CDTF">2026-06-17T20:27:20Z</dcterms:created>
  <dcterms:modified xsi:type="dcterms:W3CDTF">2026-06-17T20:30:03Z</dcterms:modified>
</cp:coreProperties>
</file>