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MILKCTRL\1. MCB Programs\ASSESSMENTS\ASSESSMENT Forms\"/>
    </mc:Choice>
  </mc:AlternateContent>
  <xr:revisionPtr revIDLastSave="0" documentId="13_ncr:1_{8C23CB42-FF89-4B51-823D-420272CCC142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Form" sheetId="1" r:id="rId1"/>
    <sheet name="Gallons and Pounds Calculator" sheetId="4" r:id="rId2"/>
    <sheet name="Product Quantity Input" sheetId="5" state="hidden" r:id="rId3"/>
    <sheet name="Lookup Tables" sheetId="2" state="hidden" r:id="rId4"/>
  </sheets>
  <externalReferences>
    <externalReference r:id="rId5"/>
  </externalReferences>
  <definedNames>
    <definedName name="Admin_Rate">[1]LookupTables!$F$2:$F$34</definedName>
    <definedName name="Admin_rate_per_hundredweight">Form!$B$16</definedName>
    <definedName name="Admin_Rate_per_lb">Table3[Admin Rate ($ per lb)]</definedName>
    <definedName name="Butterfat_Percentage">[1]LookupTables!$E$2:$E$34</definedName>
    <definedName name="Distributor">[1]LookupTables!$I$2:$I$42</definedName>
    <definedName name="Homogenized_Milk_Whole">Form!$B$23:$B$31</definedName>
    <definedName name="Milk_Equivalent_Pounds_Factor">'Lookup Tables'!$E$2:$E$14</definedName>
    <definedName name="Minimum_Monthly_Assessment">'Lookup Tables'!$I$2</definedName>
    <definedName name="NoAdminRateBegEndQtrDte">[1]LookupTables!$L$2</definedName>
    <definedName name="NoAdminRateEndEndQtrDte">[1]LookupTables!$L$3</definedName>
    <definedName name="Pounds_per_Gallon" localSheetId="1">[1]LookupTables!$D$2:$D$34</definedName>
    <definedName name="Pounds_per_Gallon">'Lookup Tables'!$B$2:$B$28</definedName>
    <definedName name="Product" localSheetId="1">[1]LookupTables!$A$2:$A$34</definedName>
    <definedName name="Product_Class">[1]LookupTables!$B$2:$B$34</definedName>
    <definedName name="Product_Type">[1]LookupTables!$C$2:$C$34</definedName>
    <definedName name="Products_By_Gallon">Table1[Class I, II Fluid Products
Class II Uncultured Products]</definedName>
    <definedName name="Products_By_Pound">Table2[Class II Cultured Products
Class III Products]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5" l="1"/>
  <c r="C32" i="5"/>
  <c r="C31" i="5"/>
  <c r="C30" i="5"/>
  <c r="C29" i="5"/>
  <c r="C28" i="5"/>
  <c r="C27" i="5"/>
  <c r="C26" i="5"/>
  <c r="C25" i="5"/>
  <c r="C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G39" i="1"/>
  <c r="G66" i="1"/>
  <c r="G67" i="1"/>
  <c r="G68" i="1"/>
  <c r="G56" i="1"/>
  <c r="G57" i="1"/>
  <c r="G58" i="1"/>
  <c r="G59" i="1"/>
  <c r="G60" i="1"/>
  <c r="G61" i="1"/>
  <c r="G62" i="1"/>
  <c r="G44" i="1"/>
  <c r="G45" i="1"/>
  <c r="G46" i="1"/>
  <c r="G47" i="1"/>
  <c r="G48" i="1"/>
  <c r="G49" i="1"/>
  <c r="G35" i="1"/>
  <c r="G36" i="1"/>
  <c r="G37" i="1"/>
  <c r="G38" i="1"/>
  <c r="G40" i="1"/>
  <c r="G22" i="1"/>
  <c r="G23" i="1"/>
  <c r="G24" i="1"/>
  <c r="G25" i="1"/>
  <c r="G26" i="1"/>
  <c r="G27" i="1"/>
  <c r="G28" i="1"/>
  <c r="G29" i="1"/>
  <c r="G30" i="1"/>
  <c r="G31" i="1"/>
  <c r="G53" i="1"/>
  <c r="C19" i="4"/>
  <c r="C18" i="4"/>
  <c r="C17" i="4"/>
  <c r="C16" i="4"/>
  <c r="C15" i="4"/>
  <c r="C14" i="4"/>
  <c r="C13" i="4"/>
  <c r="C8" i="4"/>
  <c r="C7" i="4"/>
  <c r="C6" i="4"/>
  <c r="C5" i="4"/>
  <c r="C4" i="4"/>
  <c r="C3" i="4"/>
  <c r="C20" i="4"/>
  <c r="C9" i="4"/>
  <c r="B53" i="1"/>
  <c r="G2" i="2"/>
  <c r="I38" i="1"/>
  <c r="I25" i="1"/>
  <c r="I27" i="1"/>
  <c r="I61" i="1"/>
  <c r="I56" i="1"/>
  <c r="I62" i="1"/>
  <c r="I60" i="1"/>
  <c r="I23" i="1"/>
  <c r="I26" i="1"/>
  <c r="I36" i="1"/>
  <c r="I48" i="1"/>
  <c r="I39" i="1"/>
  <c r="I44" i="1"/>
  <c r="I49" i="1"/>
  <c r="I28" i="1"/>
  <c r="I58" i="1"/>
  <c r="I31" i="1"/>
  <c r="I66" i="1"/>
  <c r="I45" i="1"/>
  <c r="I30" i="1"/>
  <c r="I37" i="1"/>
  <c r="I59" i="1"/>
  <c r="I40" i="1"/>
  <c r="I46" i="1"/>
  <c r="I29" i="1"/>
  <c r="I67" i="1"/>
  <c r="I24" i="1"/>
  <c r="I35" i="1"/>
  <c r="I68" i="1"/>
  <c r="I47" i="1"/>
  <c r="I57" i="1"/>
  <c r="I22" i="1"/>
  <c r="I63" i="1"/>
  <c r="F75" i="1"/>
  <c r="I32" i="1"/>
  <c r="F72" i="1"/>
  <c r="I50" i="1"/>
  <c r="F74" i="1"/>
  <c r="I69" i="1"/>
  <c r="F76" i="1"/>
  <c r="I41" i="1"/>
  <c r="F73" i="1"/>
  <c r="F77" i="1"/>
  <c r="G77" i="1"/>
  <c r="F78" i="1"/>
</calcChain>
</file>

<file path=xl/sharedStrings.xml><?xml version="1.0" encoding="utf-8"?>
<sst xmlns="http://schemas.openxmlformats.org/spreadsheetml/2006/main" count="203" uniqueCount="152">
  <si>
    <t>City, state, and ZIP code</t>
  </si>
  <si>
    <t>Homogenized Milk Whole</t>
  </si>
  <si>
    <t>Homogenized Milk 2%</t>
  </si>
  <si>
    <t>Homogenized Milk 1%</t>
  </si>
  <si>
    <t>Homogenized Milk - Fat-Free</t>
  </si>
  <si>
    <t>Flavored Whole</t>
  </si>
  <si>
    <t>Flavored 2%</t>
  </si>
  <si>
    <t>Flavored 1%</t>
  </si>
  <si>
    <t>Flavored Skim</t>
  </si>
  <si>
    <t>Buttermilk</t>
  </si>
  <si>
    <t>Egg Nog</t>
  </si>
  <si>
    <t>Creamers Regular/Bulk</t>
  </si>
  <si>
    <t>Aerosol Whip</t>
  </si>
  <si>
    <t>Gallons</t>
  </si>
  <si>
    <t>Phone No.</t>
  </si>
  <si>
    <t>Fax No.</t>
  </si>
  <si>
    <t>Ice Cream</t>
  </si>
  <si>
    <t>Ice Milk/Sherbet</t>
  </si>
  <si>
    <t>Frozen Yogurt</t>
  </si>
  <si>
    <t>Novelties</t>
  </si>
  <si>
    <t xml:space="preserve"> Ice Cream Mix</t>
  </si>
  <si>
    <t>Yogurt Mix/Shake Mix</t>
  </si>
  <si>
    <t>Pounds</t>
  </si>
  <si>
    <t>Cottage Cheese</t>
  </si>
  <si>
    <t>Low or No Fat Cottage Cheese</t>
  </si>
  <si>
    <t>Dry Curd</t>
  </si>
  <si>
    <t>Sour Cream/Dips/Dressings</t>
  </si>
  <si>
    <t>Non-Fat Sour Cream</t>
  </si>
  <si>
    <t>Yogurt</t>
  </si>
  <si>
    <t>Kefir</t>
  </si>
  <si>
    <t>Butter</t>
  </si>
  <si>
    <t>Cream Cheese</t>
  </si>
  <si>
    <t>Report prepared by</t>
  </si>
  <si>
    <t>Mailing address</t>
  </si>
  <si>
    <t>E-mail address</t>
  </si>
  <si>
    <t>Distributor Name</t>
  </si>
  <si>
    <t>Milk Equivalent (lbs)</t>
  </si>
  <si>
    <t>Class I Products: Packaged</t>
  </si>
  <si>
    <t>Class I Products: Packaged Total</t>
  </si>
  <si>
    <t>Class II Products: Fluid &amp; Whip</t>
  </si>
  <si>
    <t>Class II Products: Fluid &amp; Whip Total</t>
  </si>
  <si>
    <t>Class II Products: Uncultured</t>
  </si>
  <si>
    <t>Class II Products: Uncultured Total</t>
  </si>
  <si>
    <t>Class II Products: Cultured</t>
  </si>
  <si>
    <t>Class II Products: Cultured Total</t>
  </si>
  <si>
    <t>Class III Products: Butter &amp; Cheese</t>
  </si>
  <si>
    <t>Class III Products: Butter &amp; Cheese Total</t>
  </si>
  <si>
    <t>Total Assessment Due</t>
  </si>
  <si>
    <t>Milk Control Bureau</t>
  </si>
  <si>
    <t>PO Box 202003</t>
  </si>
  <si>
    <t>Helena, MT 59620-2003</t>
  </si>
  <si>
    <t>livmilkcontrol@mt.gov</t>
  </si>
  <si>
    <t>Class I Packaged (line 11)</t>
  </si>
  <si>
    <t>Class II Cultured (line 33)</t>
  </si>
  <si>
    <t>Product Assessment Totals</t>
  </si>
  <si>
    <t>Assessment</t>
  </si>
  <si>
    <t>of the following month:</t>
  </si>
  <si>
    <t>FAX (406) 444-1432</t>
  </si>
  <si>
    <t>Mail check to:</t>
  </si>
  <si>
    <t>Volume</t>
  </si>
  <si>
    <t>Quantity</t>
  </si>
  <si>
    <t>3/8 oz</t>
  </si>
  <si>
    <t>1/2 pint</t>
  </si>
  <si>
    <t>Pint</t>
  </si>
  <si>
    <t>Quart</t>
  </si>
  <si>
    <t>1/2 Gal</t>
  </si>
  <si>
    <t>Gallon</t>
  </si>
  <si>
    <t>Total Gallons</t>
  </si>
  <si>
    <t>Weight</t>
  </si>
  <si>
    <t>6 oz</t>
  </si>
  <si>
    <t>8 oz</t>
  </si>
  <si>
    <t>12 oz</t>
  </si>
  <si>
    <t>22 oz</t>
  </si>
  <si>
    <t>24 oz</t>
  </si>
  <si>
    <t>32 oz</t>
  </si>
  <si>
    <t>1 lb</t>
  </si>
  <si>
    <t>Total Pounds</t>
  </si>
  <si>
    <t>Quantity divided by 341.33</t>
  </si>
  <si>
    <t>Quantity divided by 16</t>
  </si>
  <si>
    <t>Calculation</t>
  </si>
  <si>
    <t>Quantiy divided by 8</t>
  </si>
  <si>
    <t>Quantity divided by 4</t>
  </si>
  <si>
    <t>Quantity divided by 2</t>
  </si>
  <si>
    <t>(Quantity multiplied by 6) divided by 16</t>
  </si>
  <si>
    <t>(Quantity multiplied by 8) divided by 16</t>
  </si>
  <si>
    <t>(Quantity multiplied by 12) divided by 16</t>
  </si>
  <si>
    <t>(Quantity multiplied by 22) divided by 16</t>
  </si>
  <si>
    <t>(Quantity multiplied by 24) divided by 16</t>
  </si>
  <si>
    <t>(Quantity multiplied by 32) divided by 16</t>
  </si>
  <si>
    <t>Volume Conversion to Gallons</t>
  </si>
  <si>
    <t>Weight Conversion to Pounds</t>
  </si>
  <si>
    <t>E-mail or fax report by the 25th</t>
  </si>
  <si>
    <t>Report for month and year (mm/yyyy)</t>
  </si>
  <si>
    <t>Subtotal</t>
  </si>
  <si>
    <t>Minimum Monthly Assessment ($)</t>
  </si>
  <si>
    <t>Note: Report must be filed, even if there are no sales for the month</t>
  </si>
  <si>
    <t>Class I, II Fluid Products
Class II Uncultured Products</t>
  </si>
  <si>
    <r>
      <t xml:space="preserve">Milk Equivalent:
Pounds Milk per </t>
    </r>
    <r>
      <rPr>
        <b/>
        <u/>
        <sz val="11"/>
        <rFont val="Calibri"/>
        <family val="2"/>
        <scheme val="minor"/>
      </rPr>
      <t>Gallon of Product</t>
    </r>
  </si>
  <si>
    <t>Class II Cultured Products
Class III Products</t>
  </si>
  <si>
    <t>Admin Rate ($ per lb)</t>
  </si>
  <si>
    <r>
      <t>Milk Equivalent:
Pounds Milk
per</t>
    </r>
    <r>
      <rPr>
        <b/>
        <u/>
        <sz val="11"/>
        <rFont val="Calibri"/>
        <family val="2"/>
        <scheme val="minor"/>
      </rPr>
      <t xml:space="preserve"> Pound of Produc</t>
    </r>
    <r>
      <rPr>
        <b/>
        <sz val="11"/>
        <rFont val="Calibri"/>
        <family val="2"/>
        <scheme val="minor"/>
      </rPr>
      <t>t</t>
    </r>
  </si>
  <si>
    <t>Class I Fluid Products</t>
  </si>
  <si>
    <t>Class II Cultured Products</t>
  </si>
  <si>
    <t>Class II Fluid Products</t>
  </si>
  <si>
    <t>Class II Uncultured Products</t>
  </si>
  <si>
    <t>Class III Products</t>
  </si>
  <si>
    <t>Cheese</t>
  </si>
  <si>
    <t>Class III Products (line 37)</t>
  </si>
  <si>
    <t>Light Cream - 18-30%</t>
  </si>
  <si>
    <t>Light Whipping Cream - 30-36%</t>
  </si>
  <si>
    <t>Heavy Whipping Cream - &gt;36%</t>
  </si>
  <si>
    <t>Half and Half - 10.5-18%</t>
  </si>
  <si>
    <t>Class II Fluid &amp; Whip (line 18)</t>
  </si>
  <si>
    <t>Class II Uncultured (line 25)</t>
  </si>
  <si>
    <t>(01) Homogenized Milk Whole</t>
  </si>
  <si>
    <t>(02) Homogenized Milk 2%</t>
  </si>
  <si>
    <t>(03) Homogenized Milk 1%</t>
  </si>
  <si>
    <t>(04) Homogenized Milk - Fat-Free</t>
  </si>
  <si>
    <t>(05) Flavored Whole</t>
  </si>
  <si>
    <t>(06) Flavored 2%</t>
  </si>
  <si>
    <t>(07) Flavored 1%</t>
  </si>
  <si>
    <t>(08) Flavored Skim</t>
  </si>
  <si>
    <t>(09) Buttermilk</t>
  </si>
  <si>
    <t>(10) Egg Nog</t>
  </si>
  <si>
    <t>(11) Half and Half - 10.5-18%</t>
  </si>
  <si>
    <t>(12) Creamers Regular/Bulk</t>
  </si>
  <si>
    <t>(13) Light Cream - 18-30%</t>
  </si>
  <si>
    <t>(14) Light Whipping Cream - 30-36%</t>
  </si>
  <si>
    <t>(15) Heavy Whipping Cream - &gt;36%</t>
  </si>
  <si>
    <t>(16) Aerosol Whip</t>
  </si>
  <si>
    <t>(17) Ice Cream</t>
  </si>
  <si>
    <t>(18) Ice Milk/Sherbet</t>
  </si>
  <si>
    <t>(19) Frozen Yogurt</t>
  </si>
  <si>
    <t>(20) Novelties</t>
  </si>
  <si>
    <t>(21) Ice Cream Mix</t>
  </si>
  <si>
    <t>(22) Yogurt Mix/Shake Mix</t>
  </si>
  <si>
    <t>(23) Cottage Cheese</t>
  </si>
  <si>
    <t>(24) Low or No Fat Cottage Cheese</t>
  </si>
  <si>
    <t>(25) Dry Curd</t>
  </si>
  <si>
    <t>(26) Sour Cream/Dips/Dressings</t>
  </si>
  <si>
    <t>(27) Non-Fat Sour Cream</t>
  </si>
  <si>
    <t>(28) Yogurt</t>
  </si>
  <si>
    <t>(29) Kefir</t>
  </si>
  <si>
    <t>(30) Butter</t>
  </si>
  <si>
    <t>(31) Cheese</t>
  </si>
  <si>
    <t>(32) Cream Cheese</t>
  </si>
  <si>
    <t>Product</t>
  </si>
  <si>
    <t>Input Gallons</t>
  </si>
  <si>
    <t>Input Pounds</t>
  </si>
  <si>
    <t>Assessment rate lookup</t>
  </si>
  <si>
    <t>Assessment rate per hundredweight ($/cwt)</t>
  </si>
  <si>
    <t>https://liv.mt.gov/Attached-Agency-Boards/Milk-Control/Licensing-and-Assessments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</si>
</sst>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[Red]_(&quot;$&quot;* \(#,##0.00\);_(&quot;$&quot;* &quot;-&quot;??_);_(@_)\ "/>
    <numFmt numFmtId="165" formatCode="_(* #,##0.0000_);_(* \(#,##0.0000\);_(* &quot;-&quot;????_);_(@_)"/>
    <numFmt numFmtId="166" formatCode="mmmm\-yyyy"/>
    <numFmt numFmtId="167" formatCode="&quot;$&quot;#,##0.000000_);\(&quot;$&quot;#,##0.000000\)"/>
    <numFmt numFmtId="169" formatCode="&quot;$&quot;#,##0.00000"/>
    <numFmt numFmtId="170" formatCode="&quot;$&quot;#,##0.00000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5066682943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7" xfId="0" applyBorder="1"/>
    <xf numFmtId="0" fontId="0" fillId="0" borderId="8" xfId="0" applyBorder="1" applyAlignment="1">
      <alignment horizontal="center" wrapText="1"/>
    </xf>
    <xf numFmtId="0" fontId="3" fillId="0" borderId="0" xfId="0" applyFont="1" applyFill="1" applyBorder="1" applyAlignment="1"/>
    <xf numFmtId="0" fontId="0" fillId="0" borderId="0" xfId="0" applyBorder="1" applyAlignment="1"/>
    <xf numFmtId="0" fontId="0" fillId="0" borderId="13" xfId="0" applyBorder="1"/>
    <xf numFmtId="0" fontId="0" fillId="0" borderId="14" xfId="0" applyBorder="1"/>
    <xf numFmtId="0" fontId="0" fillId="0" borderId="12" xfId="0" applyFill="1" applyBorder="1"/>
    <xf numFmtId="38" fontId="4" fillId="2" borderId="11" xfId="0" applyNumberFormat="1" applyFont="1" applyFill="1" applyBorder="1" applyAlignment="1" applyProtection="1">
      <alignment vertical="center"/>
    </xf>
    <xf numFmtId="0" fontId="5" fillId="0" borderId="0" xfId="0" applyFont="1"/>
    <xf numFmtId="43" fontId="0" fillId="0" borderId="0" xfId="0" applyNumberFormat="1"/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0" fillId="3" borderId="2" xfId="0" applyFill="1" applyBorder="1"/>
    <xf numFmtId="0" fontId="6" fillId="3" borderId="11" xfId="2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5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6" xfId="0" applyFill="1" applyBorder="1"/>
    <xf numFmtId="0" fontId="0" fillId="0" borderId="0" xfId="0" applyFill="1" applyBorder="1" applyAlignment="1">
      <alignment horizontal="center"/>
    </xf>
    <xf numFmtId="7" fontId="5" fillId="0" borderId="0" xfId="0" applyNumberFormat="1" applyFont="1" applyFill="1" applyBorder="1" applyAlignment="1"/>
    <xf numFmtId="7" fontId="5" fillId="0" borderId="0" xfId="0" applyNumberFormat="1" applyFont="1" applyBorder="1" applyAlignment="1"/>
    <xf numFmtId="43" fontId="0" fillId="5" borderId="8" xfId="1" applyNumberFormat="1" applyFont="1" applyFill="1" applyBorder="1" applyProtection="1">
      <protection locked="0"/>
    </xf>
    <xf numFmtId="43" fontId="0" fillId="5" borderId="8" xfId="0" applyNumberFormat="1" applyFill="1" applyBorder="1" applyProtection="1">
      <protection locked="0"/>
    </xf>
    <xf numFmtId="43" fontId="0" fillId="5" borderId="13" xfId="0" applyNumberFormat="1" applyFill="1" applyBorder="1" applyProtection="1">
      <protection locked="0"/>
    </xf>
    <xf numFmtId="164" fontId="5" fillId="0" borderId="15" xfId="0" applyNumberFormat="1" applyFont="1" applyBorder="1" applyAlignment="1"/>
    <xf numFmtId="0" fontId="3" fillId="3" borderId="11" xfId="2" applyFont="1" applyFill="1" applyBorder="1"/>
    <xf numFmtId="165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quotePrefix="1"/>
    <xf numFmtId="0" fontId="0" fillId="0" borderId="0" xfId="0" applyFont="1"/>
    <xf numFmtId="0" fontId="5" fillId="0" borderId="0" xfId="0" applyFont="1" applyAlignment="1">
      <alignment horizontal="right"/>
    </xf>
    <xf numFmtId="43" fontId="5" fillId="0" borderId="16" xfId="0" applyNumberFormat="1" applyFont="1" applyBorder="1"/>
    <xf numFmtId="43" fontId="5" fillId="0" borderId="0" xfId="0" applyNumberFormat="1" applyFont="1" applyAlignment="1">
      <alignment horizontal="right"/>
    </xf>
    <xf numFmtId="49" fontId="0" fillId="0" borderId="0" xfId="0" applyNumberFormat="1"/>
    <xf numFmtId="43" fontId="0" fillId="5" borderId="0" xfId="1" applyFont="1" applyFill="1" applyProtection="1">
      <protection locked="0"/>
    </xf>
    <xf numFmtId="43" fontId="0" fillId="5" borderId="0" xfId="0" applyNumberFormat="1" applyFill="1" applyProtection="1">
      <protection locked="0"/>
    </xf>
    <xf numFmtId="0" fontId="0" fillId="0" borderId="0" xfId="0" applyAlignment="1">
      <alignment horizontal="left"/>
    </xf>
    <xf numFmtId="164" fontId="5" fillId="3" borderId="15" xfId="0" applyNumberFormat="1" applyFont="1" applyFill="1" applyBorder="1" applyAlignment="1"/>
    <xf numFmtId="44" fontId="0" fillId="0" borderId="0" xfId="0" applyNumberFormat="1"/>
    <xf numFmtId="164" fontId="5" fillId="3" borderId="17" xfId="0" applyNumberFormat="1" applyFont="1" applyFill="1" applyBorder="1" applyAlignment="1"/>
    <xf numFmtId="7" fontId="7" fillId="0" borderId="0" xfId="0" applyNumberFormat="1" applyFont="1" applyFill="1" applyBorder="1" applyAlignment="1"/>
    <xf numFmtId="0" fontId="3" fillId="4" borderId="0" xfId="0" applyFont="1" applyFill="1" applyAlignment="1">
      <alignment horizontal="center" wrapText="1"/>
    </xf>
    <xf numFmtId="0" fontId="5" fillId="6" borderId="0" xfId="0" applyFont="1" applyFill="1" applyAlignment="1">
      <alignment horizontal="left" wrapText="1"/>
    </xf>
    <xf numFmtId="43" fontId="5" fillId="6" borderId="0" xfId="0" applyNumberFormat="1" applyFont="1" applyFill="1" applyAlignment="1">
      <alignment horizontal="center" wrapText="1"/>
    </xf>
    <xf numFmtId="0" fontId="0" fillId="0" borderId="3" xfId="0" applyFill="1" applyBorder="1"/>
    <xf numFmtId="0" fontId="0" fillId="0" borderId="14" xfId="0" applyFill="1" applyBorder="1"/>
    <xf numFmtId="0" fontId="0" fillId="0" borderId="15" xfId="0" applyBorder="1"/>
    <xf numFmtId="0" fontId="0" fillId="0" borderId="0" xfId="0" applyAlignment="1"/>
    <xf numFmtId="0" fontId="5" fillId="0" borderId="8" xfId="0" applyFont="1" applyBorder="1" applyAlignment="1">
      <alignment horizontal="center" wrapText="1"/>
    </xf>
    <xf numFmtId="49" fontId="12" fillId="0" borderId="0" xfId="2" applyNumberFormat="1" applyFont="1"/>
    <xf numFmtId="167" fontId="13" fillId="0" borderId="11" xfId="2" applyNumberFormat="1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169" fontId="0" fillId="5" borderId="0" xfId="0" applyNumberFormat="1" applyFill="1" applyBorder="1" applyAlignment="1" applyProtection="1">
      <alignment horizontal="right"/>
      <protection locked="0"/>
    </xf>
    <xf numFmtId="169" fontId="0" fillId="0" borderId="0" xfId="0" applyNumberFormat="1" applyAlignment="1" applyProtection="1">
      <alignment horizontal="right"/>
      <protection locked="0"/>
    </xf>
    <xf numFmtId="0" fontId="0" fillId="0" borderId="2" xfId="0" applyFill="1" applyBorder="1" applyAlignment="1" applyProtection="1">
      <protection locked="0"/>
    </xf>
    <xf numFmtId="0" fontId="0" fillId="0" borderId="2" xfId="0" applyBorder="1" applyAlignment="1"/>
    <xf numFmtId="0" fontId="0" fillId="0" borderId="9" xfId="0" applyBorder="1" applyAlignment="1"/>
    <xf numFmtId="7" fontId="10" fillId="0" borderId="18" xfId="0" applyNumberFormat="1" applyFont="1" applyFill="1" applyBorder="1" applyAlignment="1">
      <alignment horizontal="left" wrapText="1"/>
    </xf>
    <xf numFmtId="7" fontId="10" fillId="0" borderId="0" xfId="0" applyNumberFormat="1" applyFont="1" applyFill="1" applyBorder="1" applyAlignment="1">
      <alignment horizontal="left" wrapText="1"/>
    </xf>
    <xf numFmtId="38" fontId="4" fillId="2" borderId="0" xfId="0" applyNumberFormat="1" applyFont="1" applyFill="1" applyBorder="1" applyAlignment="1" applyProtection="1">
      <alignment vertical="center"/>
    </xf>
    <xf numFmtId="0" fontId="0" fillId="0" borderId="15" xfId="0" applyBorder="1" applyAlignment="1">
      <alignment vertical="center"/>
    </xf>
    <xf numFmtId="164" fontId="2" fillId="0" borderId="10" xfId="1" applyNumberFormat="1" applyFont="1" applyBorder="1" applyAlignment="1"/>
    <xf numFmtId="164" fontId="2" fillId="0" borderId="4" xfId="1" applyNumberFormat="1" applyFont="1" applyBorder="1" applyAlignment="1"/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3" fontId="0" fillId="0" borderId="10" xfId="1" applyNumberFormat="1" applyFont="1" applyBorder="1" applyAlignment="1"/>
    <xf numFmtId="43" fontId="0" fillId="0" borderId="4" xfId="0" applyNumberFormat="1" applyBorder="1" applyAlignment="1"/>
    <xf numFmtId="0" fontId="0" fillId="0" borderId="5" xfId="0" applyBorder="1" applyAlignment="1"/>
    <xf numFmtId="0" fontId="0" fillId="0" borderId="3" xfId="0" applyNumberFormat="1" applyBorder="1" applyAlignment="1"/>
    <xf numFmtId="0" fontId="0" fillId="0" borderId="6" xfId="0" applyNumberFormat="1" applyBorder="1" applyAlignment="1"/>
    <xf numFmtId="166" fontId="0" fillId="0" borderId="7" xfId="0" applyNumberFormat="1" applyBorder="1" applyAlignment="1">
      <alignment horizontal="left"/>
    </xf>
    <xf numFmtId="166" fontId="0" fillId="0" borderId="3" xfId="0" applyNumberFormat="1" applyBorder="1" applyAlignment="1">
      <alignment horizontal="left"/>
    </xf>
    <xf numFmtId="164" fontId="0" fillId="0" borderId="10" xfId="1" applyNumberFormat="1" applyFont="1" applyBorder="1" applyAlignment="1"/>
    <xf numFmtId="164" fontId="0" fillId="0" borderId="4" xfId="0" applyNumberFormat="1" applyBorder="1" applyAlignment="1"/>
    <xf numFmtId="0" fontId="0" fillId="0" borderId="8" xfId="0" applyBorder="1" applyAlignment="1"/>
    <xf numFmtId="0" fontId="3" fillId="0" borderId="10" xfId="0" applyFont="1" applyFill="1" applyBorder="1" applyAlignment="1"/>
    <xf numFmtId="0" fontId="3" fillId="0" borderId="1" xfId="0" applyFont="1" applyFill="1" applyBorder="1" applyAlignment="1"/>
    <xf numFmtId="0" fontId="0" fillId="0" borderId="4" xfId="0" applyBorder="1" applyAlignment="1"/>
    <xf numFmtId="0" fontId="0" fillId="0" borderId="1" xfId="0" applyBorder="1" applyAlignment="1"/>
    <xf numFmtId="0" fontId="8" fillId="3" borderId="7" xfId="0" applyNumberFormat="1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3" borderId="9" xfId="0" applyFont="1" applyFill="1" applyBorder="1" applyAlignment="1"/>
    <xf numFmtId="0" fontId="0" fillId="3" borderId="2" xfId="0" applyFont="1" applyFill="1" applyBorder="1" applyAlignment="1"/>
    <xf numFmtId="0" fontId="0" fillId="3" borderId="5" xfId="0" applyFont="1" applyFill="1" applyBorder="1" applyAlignment="1"/>
    <xf numFmtId="0" fontId="3" fillId="0" borderId="11" xfId="0" applyNumberFormat="1" applyFont="1" applyFill="1" applyBorder="1" applyAlignment="1"/>
    <xf numFmtId="0" fontId="0" fillId="0" borderId="0" xfId="0" applyBorder="1" applyAlignment="1"/>
    <xf numFmtId="0" fontId="3" fillId="3" borderId="11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2" fillId="0" borderId="1" xfId="1" applyNumberFormat="1" applyFont="1" applyBorder="1" applyAlignment="1"/>
    <xf numFmtId="164" fontId="0" fillId="0" borderId="4" xfId="0" applyNumberFormat="1" applyFont="1" applyBorder="1" applyAlignment="1"/>
    <xf numFmtId="49" fontId="0" fillId="5" borderId="7" xfId="0" applyNumberFormat="1" applyFill="1" applyBorder="1" applyAlignment="1" applyProtection="1">
      <protection locked="0"/>
    </xf>
    <xf numFmtId="49" fontId="0" fillId="5" borderId="3" xfId="0" applyNumberFormat="1" applyFill="1" applyBorder="1" applyAlignment="1" applyProtection="1">
      <protection locked="0"/>
    </xf>
    <xf numFmtId="0" fontId="0" fillId="0" borderId="0" xfId="0" applyAlignment="1"/>
    <xf numFmtId="49" fontId="0" fillId="5" borderId="6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166" fontId="0" fillId="5" borderId="11" xfId="0" applyNumberFormat="1" applyFill="1" applyBorder="1" applyAlignment="1" applyProtection="1">
      <alignment horizontal="left"/>
      <protection locked="0"/>
    </xf>
    <xf numFmtId="166" fontId="0" fillId="5" borderId="0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4" xfId="0" applyFont="1" applyFill="1" applyBorder="1" applyAlignment="1"/>
    <xf numFmtId="170" fontId="0" fillId="0" borderId="0" xfId="0" applyNumberFormat="1"/>
  </cellXfs>
  <cellStyles count="3">
    <cellStyle name="Comma" xfId="1" builtinId="3"/>
    <cellStyle name="Hyperlink" xfId="2" builtinId="8"/>
    <cellStyle name="Normal" xfId="0" builtinId="0"/>
  </cellStyles>
  <dxfs count="10">
    <dxf>
      <numFmt numFmtId="170" formatCode="&quot;$&quot;#,##0.0000000"/>
    </dxf>
    <dxf>
      <numFmt numFmtId="170" formatCode="&quot;$&quot;#,##0.000000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numFmt numFmtId="35" formatCode="_(* #,##0.00_);_(* \(#,##0.0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numFmt numFmtId="165" formatCode="_(* #,##0.0000_);_(* \(#,##0.0000\);_(* &quot;-&quot;??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  <color rgb="FFFFFFD7"/>
      <color rgb="FFFFFFCD"/>
      <color rgb="FFFFFFEB"/>
      <color rgb="FFFFFFF0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2</xdr:col>
      <xdr:colOff>590550</xdr:colOff>
      <xdr:row>4</xdr:row>
      <xdr:rowOff>128501</xdr:rowOff>
    </xdr:to>
    <xdr:pic>
      <xdr:nvPicPr>
        <xdr:cNvPr id="10" name="Picture 9" descr="DOL logo color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1200150" cy="995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590551</xdr:colOff>
      <xdr:row>0</xdr:row>
      <xdr:rowOff>76199</xdr:rowOff>
    </xdr:from>
    <xdr:ext cx="3705224" cy="7810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09776" y="76199"/>
          <a:ext cx="3705224" cy="781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>
              <a:latin typeface="Trebuchet MS" panose="020B0603020202020204" pitchFamily="34" charset="0"/>
            </a:rPr>
            <a:t>Import Jobber Sales</a:t>
          </a:r>
          <a:r>
            <a:rPr lang="en-US" sz="1400" b="1" baseline="0">
              <a:latin typeface="Trebuchet MS" panose="020B0603020202020204" pitchFamily="34" charset="0"/>
            </a:rPr>
            <a:t> Report</a:t>
          </a:r>
          <a:endParaRPr lang="en-US" sz="1400" b="1">
            <a:latin typeface="Trebuchet MS" panose="020B0603020202020204" pitchFamily="34" charset="0"/>
          </a:endParaRPr>
        </a:p>
        <a:p>
          <a:pPr algn="ctr"/>
          <a:r>
            <a:rPr lang="en-US" sz="1400" b="1">
              <a:latin typeface="Trebuchet MS" panose="020B0603020202020204" pitchFamily="34" charset="0"/>
            </a:rPr>
            <a:t>Assessment Form </a:t>
          </a:r>
        </a:p>
        <a:p>
          <a:pPr algn="ctr"/>
          <a:r>
            <a:rPr lang="en-US" sz="1400" b="1">
              <a:latin typeface="Trebuchet MS" panose="020B0603020202020204" pitchFamily="34" charset="0"/>
            </a:rPr>
            <a:t>Milk Control Bureau</a:t>
          </a:r>
        </a:p>
      </xdr:txBody>
    </xdr:sp>
    <xdr:clientData/>
  </xdr:oneCellAnchor>
  <xdr:oneCellAnchor>
    <xdr:from>
      <xdr:col>0</xdr:col>
      <xdr:colOff>180975</xdr:colOff>
      <xdr:row>16</xdr:row>
      <xdr:rowOff>66675</xdr:rowOff>
    </xdr:from>
    <xdr:ext cx="6238876" cy="5905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0975" y="3019425"/>
          <a:ext cx="6238876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Assessment Rate: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Pursuant to 81-23-202, MCA (https://leg.mt.gov/bills/mca/title_0810/chapter_0230/part_0020/section_0020/0810-0230-0020-0020.html) and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ARM, 32.24.450 (http://www.mtrules.org/gateway/ruleno.asp?RN=32.24.450).</a:t>
          </a:r>
          <a:endParaRPr lang="en-US" sz="1000"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v.mt.gov/MILKCTRL/1.%20MCB%20Programs/ASSESSMENTS/ASSESSMENTS-Out-of-State/Out-of-State%20Distributor%20Assessment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ookupTables"/>
      <sheetName val="ConversionCalc"/>
      <sheetName val="Assessment_Compare_to_Deposits"/>
      <sheetName val="Company_Pivot_Paid"/>
      <sheetName val="Milk_Equivalent_Totals_by_Month"/>
      <sheetName val="Product_Gallons_by_Month"/>
      <sheetName val="Product_Pounds_by_Month"/>
      <sheetName val="Butter_Cheese_by_Month"/>
      <sheetName val="Class_II_Uncultured_by_Month"/>
      <sheetName val="Class_II_Cultured_by_Month"/>
      <sheetName val="Walmart Sam Est Correction"/>
      <sheetName val="Costco"/>
      <sheetName val="Class 1 Gallons Summary"/>
    </sheetNames>
    <sheetDataSet>
      <sheetData sheetId="0"/>
      <sheetData sheetId="1">
        <row r="2">
          <cell r="D2" t="str">
            <v>Effective Dates</v>
          </cell>
          <cell r="E2" t="str">
            <v>Effective Dates</v>
          </cell>
        </row>
        <row r="3">
          <cell r="D3">
            <v>41275</v>
          </cell>
          <cell r="E3">
            <v>41275</v>
          </cell>
          <cell r="F3">
            <v>42186</v>
          </cell>
          <cell r="I3">
            <v>42552</v>
          </cell>
        </row>
        <row r="4">
          <cell r="A4" t="str">
            <v>(01) Homo Milk Whole</v>
          </cell>
          <cell r="B4">
            <v>1</v>
          </cell>
          <cell r="C4" t="str">
            <v>Packaged Product</v>
          </cell>
          <cell r="D4">
            <v>8.6</v>
          </cell>
          <cell r="E4">
            <v>1</v>
          </cell>
          <cell r="F4">
            <v>1</v>
          </cell>
          <cell r="I4">
            <v>3.5E-4</v>
          </cell>
        </row>
        <row r="5">
          <cell r="A5" t="str">
            <v>(02) Homo Milk 2%</v>
          </cell>
          <cell r="B5">
            <v>1</v>
          </cell>
          <cell r="C5" t="str">
            <v>Packaged Product</v>
          </cell>
          <cell r="D5">
            <v>8.6199999999999992</v>
          </cell>
          <cell r="E5">
            <v>1</v>
          </cell>
          <cell r="F5">
            <v>1</v>
          </cell>
          <cell r="I5">
            <v>3.5E-4</v>
          </cell>
        </row>
        <row r="6">
          <cell r="A6" t="str">
            <v xml:space="preserve">(03) Homo Milk 1% </v>
          </cell>
          <cell r="B6">
            <v>1</v>
          </cell>
          <cell r="C6" t="str">
            <v>Packaged Product</v>
          </cell>
          <cell r="D6">
            <v>8.6199999999999992</v>
          </cell>
          <cell r="E6">
            <v>1</v>
          </cell>
          <cell r="F6">
            <v>1</v>
          </cell>
          <cell r="I6">
            <v>3.5E-4</v>
          </cell>
        </row>
        <row r="7">
          <cell r="A7" t="str">
            <v>(04) Homo Milk Skim/FF</v>
          </cell>
          <cell r="B7">
            <v>1</v>
          </cell>
          <cell r="C7" t="str">
            <v>Packaged Product</v>
          </cell>
          <cell r="D7">
            <v>8.6300000000000008</v>
          </cell>
          <cell r="E7">
            <v>1</v>
          </cell>
          <cell r="F7">
            <v>1</v>
          </cell>
          <cell r="I7">
            <v>3.5E-4</v>
          </cell>
        </row>
        <row r="8">
          <cell r="A8" t="str">
            <v>(05) Flavored Whole</v>
          </cell>
          <cell r="B8">
            <v>1</v>
          </cell>
          <cell r="C8" t="str">
            <v>Packaged Product</v>
          </cell>
          <cell r="D8">
            <v>8.6</v>
          </cell>
          <cell r="E8">
            <v>1</v>
          </cell>
          <cell r="F8">
            <v>1</v>
          </cell>
          <cell r="I8">
            <v>3.5E-4</v>
          </cell>
        </row>
        <row r="9">
          <cell r="A9" t="str">
            <v>(06) Flavored 2%</v>
          </cell>
          <cell r="B9">
            <v>1</v>
          </cell>
          <cell r="C9" t="str">
            <v>Packaged Product</v>
          </cell>
          <cell r="D9">
            <v>8.6199999999999992</v>
          </cell>
          <cell r="E9">
            <v>1</v>
          </cell>
          <cell r="F9">
            <v>1</v>
          </cell>
          <cell r="I9">
            <v>3.5E-4</v>
          </cell>
        </row>
        <row r="10">
          <cell r="A10" t="str">
            <v>(07) Flavored 1%</v>
          </cell>
          <cell r="B10">
            <v>1</v>
          </cell>
          <cell r="C10" t="str">
            <v>Packaged Product</v>
          </cell>
          <cell r="D10">
            <v>8.6199999999999992</v>
          </cell>
          <cell r="E10">
            <v>1</v>
          </cell>
          <cell r="F10">
            <v>1</v>
          </cell>
          <cell r="I10">
            <v>3.5E-4</v>
          </cell>
        </row>
        <row r="11">
          <cell r="A11" t="str">
            <v>(08) Flavored Skim</v>
          </cell>
          <cell r="B11">
            <v>1</v>
          </cell>
          <cell r="C11" t="str">
            <v>Packaged Product</v>
          </cell>
          <cell r="D11">
            <v>8.6300000000000008</v>
          </cell>
          <cell r="E11">
            <v>1</v>
          </cell>
          <cell r="F11">
            <v>1</v>
          </cell>
          <cell r="I11">
            <v>3.5E-4</v>
          </cell>
        </row>
        <row r="12">
          <cell r="A12" t="str">
            <v>(09) Buttermilk</v>
          </cell>
          <cell r="B12">
            <v>1</v>
          </cell>
          <cell r="C12" t="str">
            <v>Packaged Product</v>
          </cell>
          <cell r="D12">
            <v>8.6199999999999992</v>
          </cell>
          <cell r="E12">
            <v>1</v>
          </cell>
          <cell r="F12">
            <v>1</v>
          </cell>
          <cell r="I12">
            <v>3.5E-4</v>
          </cell>
        </row>
        <row r="13">
          <cell r="A13" t="str">
            <v>(10) Egg Nog</v>
          </cell>
          <cell r="B13">
            <v>1</v>
          </cell>
          <cell r="C13" t="str">
            <v>Packaged Product</v>
          </cell>
          <cell r="D13">
            <v>8.58</v>
          </cell>
          <cell r="E13">
            <v>1</v>
          </cell>
          <cell r="F13">
            <v>1</v>
          </cell>
          <cell r="I13">
            <v>3.5E-4</v>
          </cell>
        </row>
        <row r="14">
          <cell r="A14" t="str">
            <v>(11) Half and Half</v>
          </cell>
          <cell r="B14">
            <v>2</v>
          </cell>
          <cell r="C14" t="str">
            <v>Fluid/Whip</v>
          </cell>
          <cell r="D14">
            <v>8.5500000000000007</v>
          </cell>
          <cell r="E14">
            <v>1</v>
          </cell>
          <cell r="F14">
            <v>1</v>
          </cell>
          <cell r="I14">
            <v>3.5E-4</v>
          </cell>
        </row>
        <row r="15">
          <cell r="A15" t="str">
            <v>(12) Creamers Regular/Bulk</v>
          </cell>
          <cell r="B15">
            <v>2</v>
          </cell>
          <cell r="C15" t="str">
            <v>Fluid/Whip</v>
          </cell>
          <cell r="D15">
            <v>8.5500000000000007</v>
          </cell>
          <cell r="E15">
            <v>1</v>
          </cell>
          <cell r="F15">
            <v>1</v>
          </cell>
          <cell r="I15">
            <v>3.5E-4</v>
          </cell>
        </row>
        <row r="16">
          <cell r="A16" t="str">
            <v>(13) Whipping Cream - 30-39%</v>
          </cell>
          <cell r="B16">
            <v>2</v>
          </cell>
          <cell r="C16" t="str">
            <v>Fluid/Whip</v>
          </cell>
          <cell r="D16">
            <v>8.3699999999999992</v>
          </cell>
          <cell r="E16">
            <v>1</v>
          </cell>
          <cell r="F16">
            <v>1</v>
          </cell>
          <cell r="I16">
            <v>3.5E-4</v>
          </cell>
        </row>
        <row r="17">
          <cell r="A17" t="str">
            <v>(14) Whipping Cream - 40-49%</v>
          </cell>
          <cell r="B17">
            <v>2</v>
          </cell>
          <cell r="C17" t="str">
            <v>Fluid/Whip</v>
          </cell>
          <cell r="D17">
            <v>8.35</v>
          </cell>
          <cell r="E17">
            <v>1</v>
          </cell>
          <cell r="F17">
            <v>1</v>
          </cell>
          <cell r="I17">
            <v>3.5E-4</v>
          </cell>
        </row>
        <row r="18">
          <cell r="A18" t="str">
            <v>(15) Aerosol Whip</v>
          </cell>
          <cell r="B18">
            <v>2</v>
          </cell>
          <cell r="C18" t="str">
            <v>Fluid/Whip</v>
          </cell>
          <cell r="D18">
            <v>8.48</v>
          </cell>
          <cell r="E18">
            <v>1</v>
          </cell>
          <cell r="F18">
            <v>1</v>
          </cell>
          <cell r="I18">
            <v>3.5E-4</v>
          </cell>
        </row>
        <row r="19">
          <cell r="A19" t="str">
            <v>(16) Ice Cream</v>
          </cell>
          <cell r="B19">
            <v>2</v>
          </cell>
          <cell r="C19" t="str">
            <v>Uncultured</v>
          </cell>
          <cell r="D19">
            <v>3.5057999999999998</v>
          </cell>
          <cell r="E19">
            <v>1</v>
          </cell>
          <cell r="F19">
            <v>1</v>
          </cell>
          <cell r="I19">
            <v>3.5E-4</v>
          </cell>
        </row>
        <row r="20">
          <cell r="A20" t="str">
            <v>(17) Ice Milk/Sherbert</v>
          </cell>
          <cell r="B20">
            <v>2</v>
          </cell>
          <cell r="C20" t="str">
            <v>Uncultured</v>
          </cell>
          <cell r="D20">
            <v>3.5438000000000001</v>
          </cell>
          <cell r="E20">
            <v>1</v>
          </cell>
          <cell r="F20">
            <v>1</v>
          </cell>
          <cell r="I20">
            <v>3.5E-4</v>
          </cell>
        </row>
        <row r="21">
          <cell r="A21" t="str">
            <v>(18) Frozen Yogurt</v>
          </cell>
          <cell r="B21">
            <v>2</v>
          </cell>
          <cell r="C21" t="str">
            <v>Uncultured</v>
          </cell>
          <cell r="D21">
            <v>3.5438000000000001</v>
          </cell>
          <cell r="E21">
            <v>1</v>
          </cell>
          <cell r="F21">
            <v>1</v>
          </cell>
          <cell r="I21">
            <v>3.5E-4</v>
          </cell>
        </row>
        <row r="22">
          <cell r="A22" t="str">
            <v>(19) Novelties</v>
          </cell>
          <cell r="B22">
            <v>2</v>
          </cell>
          <cell r="C22" t="str">
            <v>Uncultured</v>
          </cell>
          <cell r="D22">
            <v>3.5438000000000001</v>
          </cell>
          <cell r="E22">
            <v>1</v>
          </cell>
          <cell r="F22">
            <v>1</v>
          </cell>
          <cell r="I22">
            <v>3.5E-4</v>
          </cell>
        </row>
        <row r="23">
          <cell r="A23" t="str">
            <v>(20) Ice Cream Mix</v>
          </cell>
          <cell r="B23">
            <v>2</v>
          </cell>
          <cell r="C23" t="str">
            <v>Uncultured</v>
          </cell>
          <cell r="D23">
            <v>7.0067000000000004</v>
          </cell>
          <cell r="E23">
            <v>1</v>
          </cell>
          <cell r="F23">
            <v>1</v>
          </cell>
          <cell r="I23">
            <v>3.5E-4</v>
          </cell>
        </row>
        <row r="24">
          <cell r="A24" t="str">
            <v>(21) Yogurt Mix/Shake Mix</v>
          </cell>
          <cell r="B24">
            <v>2</v>
          </cell>
          <cell r="C24" t="str">
            <v>Uncultured</v>
          </cell>
          <cell r="D24">
            <v>7.0766</v>
          </cell>
          <cell r="E24">
            <v>1</v>
          </cell>
          <cell r="F24">
            <v>1</v>
          </cell>
          <cell r="I24">
            <v>3.5E-4</v>
          </cell>
        </row>
        <row r="25">
          <cell r="A25" t="str">
            <v>(22) Cottage Cheese</v>
          </cell>
          <cell r="B25">
            <v>2</v>
          </cell>
          <cell r="C25" t="str">
            <v>Cultured</v>
          </cell>
          <cell r="D25">
            <v>0</v>
          </cell>
          <cell r="E25">
            <v>5.67</v>
          </cell>
          <cell r="F25">
            <v>5.67</v>
          </cell>
          <cell r="I25">
            <v>3.5E-4</v>
          </cell>
        </row>
        <row r="26">
          <cell r="A26" t="str">
            <v>(23) Low or No Fat Cottage Cheese</v>
          </cell>
          <cell r="B26">
            <v>2</v>
          </cell>
          <cell r="C26" t="str">
            <v>Cultured</v>
          </cell>
          <cell r="D26">
            <v>0</v>
          </cell>
          <cell r="E26">
            <v>5.67</v>
          </cell>
          <cell r="F26">
            <v>5.67</v>
          </cell>
          <cell r="I26">
            <v>3.5E-4</v>
          </cell>
        </row>
        <row r="27">
          <cell r="A27" t="str">
            <v>(24) Dry Curd</v>
          </cell>
          <cell r="B27">
            <v>2</v>
          </cell>
          <cell r="C27" t="str">
            <v>Cultured</v>
          </cell>
          <cell r="D27">
            <v>0</v>
          </cell>
          <cell r="E27">
            <v>7.33</v>
          </cell>
          <cell r="F27">
            <v>7.33</v>
          </cell>
          <cell r="I27">
            <v>3.5E-4</v>
          </cell>
        </row>
        <row r="28">
          <cell r="A28" t="str">
            <v>(25) Sour Cream/Dips/Dressings</v>
          </cell>
          <cell r="B28">
            <v>2</v>
          </cell>
          <cell r="C28" t="str">
            <v>Cultured</v>
          </cell>
          <cell r="D28">
            <v>0</v>
          </cell>
          <cell r="E28">
            <v>1</v>
          </cell>
          <cell r="F28">
            <v>1</v>
          </cell>
          <cell r="I28">
            <v>3.5E-4</v>
          </cell>
        </row>
        <row r="29">
          <cell r="A29" t="str">
            <v>(26) Non-Fat Sour Cream</v>
          </cell>
          <cell r="B29">
            <v>2</v>
          </cell>
          <cell r="C29" t="str">
            <v>Cultured</v>
          </cell>
          <cell r="D29">
            <v>0</v>
          </cell>
          <cell r="E29">
            <v>1</v>
          </cell>
          <cell r="F29">
            <v>1</v>
          </cell>
          <cell r="I29">
            <v>3.5E-4</v>
          </cell>
        </row>
        <row r="30">
          <cell r="A30" t="str">
            <v>(27) Sour 1/2 &amp; 1/2</v>
          </cell>
          <cell r="B30">
            <v>2</v>
          </cell>
          <cell r="C30" t="str">
            <v>Cultured</v>
          </cell>
          <cell r="D30">
            <v>0</v>
          </cell>
          <cell r="E30">
            <v>1</v>
          </cell>
          <cell r="F30">
            <v>1</v>
          </cell>
          <cell r="I30">
            <v>3.5E-4</v>
          </cell>
        </row>
        <row r="31">
          <cell r="A31" t="str">
            <v>(28) Yogurt</v>
          </cell>
          <cell r="B31">
            <v>2</v>
          </cell>
          <cell r="C31" t="str">
            <v>Cultured</v>
          </cell>
          <cell r="D31">
            <v>0</v>
          </cell>
          <cell r="E31">
            <v>1</v>
          </cell>
          <cell r="F31">
            <v>1</v>
          </cell>
          <cell r="I31">
            <v>3.5E-4</v>
          </cell>
        </row>
        <row r="32">
          <cell r="A32" t="str">
            <v>(29) Kefir</v>
          </cell>
          <cell r="B32">
            <v>2</v>
          </cell>
          <cell r="C32" t="str">
            <v>Cultured</v>
          </cell>
          <cell r="D32">
            <v>0</v>
          </cell>
          <cell r="E32">
            <v>1</v>
          </cell>
          <cell r="F32">
            <v>1</v>
          </cell>
          <cell r="I32">
            <v>3.5E-4</v>
          </cell>
        </row>
        <row r="33">
          <cell r="A33" t="str">
            <v>(30) Butter</v>
          </cell>
          <cell r="B33">
            <v>3</v>
          </cell>
          <cell r="C33" t="str">
            <v>Butter &amp; Cheese</v>
          </cell>
          <cell r="D33">
            <v>0</v>
          </cell>
          <cell r="E33">
            <v>21.2</v>
          </cell>
          <cell r="F33">
            <v>21.8</v>
          </cell>
          <cell r="I33">
            <v>3.5E-4</v>
          </cell>
        </row>
        <row r="34">
          <cell r="A34" t="str">
            <v>(31) Cheese</v>
          </cell>
          <cell r="B34">
            <v>3</v>
          </cell>
          <cell r="C34" t="str">
            <v>Butter &amp; Cheese</v>
          </cell>
          <cell r="D34">
            <v>0</v>
          </cell>
          <cell r="E34">
            <v>10</v>
          </cell>
          <cell r="F34">
            <v>9.9</v>
          </cell>
          <cell r="I34">
            <v>3.5E-4</v>
          </cell>
        </row>
        <row r="35">
          <cell r="I35">
            <v>3.5E-4</v>
          </cell>
        </row>
        <row r="36">
          <cell r="I36">
            <v>3.5E-4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28" totalsRowShown="0" headerRowDxfId="9">
  <autoFilter ref="A1:B28" xr:uid="{00000000-0009-0000-0100-000001000000}"/>
  <tableColumns count="2">
    <tableColumn id="1" xr3:uid="{00000000-0010-0000-0000-000001000000}" name="Class I, II Fluid Products_x000a_Class II Uncultured Products"/>
    <tableColumn id="2" xr3:uid="{00000000-0010-0000-0000-000002000000}" name="Milk Equivalent:_x000a_Pounds Milk per Gallon of Product" dataDxfId="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1:E14" totalsRowShown="0" headerRowDxfId="7">
  <autoFilter ref="D1:E14" xr:uid="{00000000-0009-0000-0100-000002000000}"/>
  <tableColumns count="2">
    <tableColumn id="1" xr3:uid="{00000000-0010-0000-0100-000001000000}" name="Class II Cultured Products_x000a_Class III Products"/>
    <tableColumn id="2" xr3:uid="{00000000-0010-0000-0100-000002000000}" name="Milk Equivalent:_x000a_Pounds Milk_x000a_per Pound of Product" dataDxfId="6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G1:G2" totalsRowShown="0" headerRowDxfId="5" dataDxfId="0">
  <autoFilter ref="G1:G2" xr:uid="{00000000-0009-0000-0100-000003000000}"/>
  <tableColumns count="1">
    <tableColumn id="1" xr3:uid="{00000000-0010-0000-0200-000001000000}" name="Admin Rate ($ per lb)" dataDxfId="1">
      <calculatedColumnFormula>Admin_rate_per_hundredweight/100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36" displayName="Table36" ref="I1:I2" totalsRowShown="0" headerRowDxfId="4" dataDxfId="3">
  <autoFilter ref="I1:I2" xr:uid="{00000000-0009-0000-0100-000005000000}"/>
  <tableColumns count="1">
    <tableColumn id="1" xr3:uid="{00000000-0010-0000-0300-000001000000}" name="Minimum Monthly Assessment ($)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704A24F-80E6-4B11-AF77-6A8BB8AE26A4}">
  <we:reference id="f4c77554-b580-40d0-9fb3-a47e0a5d1d60" version="6.0.0.2" store="EXCatalog" storeType="EXCatalog"/>
  <we:alternateReferences>
    <we:reference id="WA200000176" version="6.0.0.2" store="en-US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v.mt.gov/Attached-Agency-Boards/Milk-Control/Licensing-and-Assessments" TargetMode="External"/><Relationship Id="rId2" Type="http://schemas.openxmlformats.org/officeDocument/2006/relationships/hyperlink" Target="http://liv.mt.gov/Attached-Agency-Boards/Milk-Control/Licensing-and-Assessments" TargetMode="External"/><Relationship Id="rId1" Type="http://schemas.openxmlformats.org/officeDocument/2006/relationships/hyperlink" Target="mailto:livmilkcontrol@mt.gov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workbookViewId="0">
      <selection activeCell="B16" sqref="B16:F16"/>
    </sheetView>
  </sheetViews>
  <sheetFormatPr defaultRowHeight="15" x14ac:dyDescent="0.25"/>
  <cols>
    <col min="1" max="1" width="3" bestFit="1" customWidth="1"/>
    <col min="4" max="4" width="9.140625" customWidth="1"/>
    <col min="6" max="6" width="14.28515625" bestFit="1" customWidth="1"/>
    <col min="7" max="7" width="13.28515625" bestFit="1" customWidth="1"/>
    <col min="9" max="9" width="13.28515625" customWidth="1"/>
  </cols>
  <sheetData>
    <row r="1" spans="2:12" x14ac:dyDescent="0.25">
      <c r="D1" s="106"/>
      <c r="E1" s="107"/>
      <c r="F1" s="107"/>
      <c r="G1" s="107"/>
      <c r="H1" s="107"/>
      <c r="I1" s="107"/>
      <c r="J1" s="107"/>
    </row>
    <row r="2" spans="2:12" x14ac:dyDescent="0.25">
      <c r="D2" s="107"/>
      <c r="E2" s="107"/>
      <c r="F2" s="107"/>
      <c r="G2" s="107"/>
      <c r="H2" s="107"/>
      <c r="I2" s="107"/>
      <c r="J2" s="107"/>
    </row>
    <row r="3" spans="2:12" x14ac:dyDescent="0.25">
      <c r="D3" s="107"/>
      <c r="E3" s="107"/>
      <c r="F3" s="107"/>
      <c r="G3" s="107"/>
      <c r="H3" s="107"/>
      <c r="I3" s="107"/>
      <c r="J3" s="107"/>
    </row>
    <row r="4" spans="2:12" x14ac:dyDescent="0.25">
      <c r="D4" s="108"/>
      <c r="E4" s="108"/>
      <c r="F4" s="108"/>
      <c r="G4" s="108"/>
      <c r="H4" s="108"/>
      <c r="I4" s="108"/>
      <c r="J4" s="108"/>
    </row>
    <row r="5" spans="2:12" x14ac:dyDescent="0.25">
      <c r="D5" s="109"/>
      <c r="E5" s="109"/>
      <c r="F5" s="109"/>
      <c r="G5" s="109"/>
      <c r="H5" s="109"/>
      <c r="I5" s="109"/>
      <c r="J5" s="109"/>
    </row>
    <row r="6" spans="2:12" ht="7.5" customHeight="1" x14ac:dyDescent="0.25"/>
    <row r="7" spans="2:12" x14ac:dyDescent="0.25">
      <c r="B7" s="62" t="s">
        <v>35</v>
      </c>
      <c r="C7" s="62"/>
      <c r="D7" s="62"/>
      <c r="E7" s="62"/>
      <c r="F7" s="74"/>
      <c r="G7" s="63" t="s">
        <v>14</v>
      </c>
      <c r="H7" s="74"/>
      <c r="I7" s="63" t="s">
        <v>15</v>
      </c>
      <c r="J7" s="62"/>
    </row>
    <row r="8" spans="2:12" x14ac:dyDescent="0.25">
      <c r="B8" s="98"/>
      <c r="C8" s="98"/>
      <c r="D8" s="98"/>
      <c r="E8" s="98"/>
      <c r="F8" s="100"/>
      <c r="G8" s="97"/>
      <c r="H8" s="100"/>
      <c r="I8" s="97"/>
      <c r="J8" s="98"/>
    </row>
    <row r="9" spans="2:12" x14ac:dyDescent="0.25">
      <c r="B9" s="62" t="s">
        <v>33</v>
      </c>
      <c r="C9" s="62"/>
      <c r="D9" s="62"/>
      <c r="E9" s="62"/>
      <c r="F9" s="62"/>
      <c r="G9" s="62"/>
      <c r="H9" s="62"/>
      <c r="I9" s="62"/>
      <c r="J9" s="62"/>
    </row>
    <row r="10" spans="2:12" x14ac:dyDescent="0.25">
      <c r="B10" s="98"/>
      <c r="C10" s="98"/>
      <c r="D10" s="98"/>
      <c r="E10" s="98"/>
      <c r="F10" s="98"/>
      <c r="G10" s="98"/>
      <c r="H10" s="98"/>
      <c r="I10" s="98"/>
      <c r="J10" s="98"/>
    </row>
    <row r="11" spans="2:12" x14ac:dyDescent="0.25">
      <c r="B11" s="62" t="s">
        <v>0</v>
      </c>
      <c r="C11" s="62"/>
      <c r="D11" s="62"/>
      <c r="E11" s="62"/>
      <c r="F11" s="74"/>
      <c r="G11" s="63" t="s">
        <v>34</v>
      </c>
      <c r="H11" s="62"/>
      <c r="I11" s="62"/>
      <c r="J11" s="62"/>
    </row>
    <row r="12" spans="2:12" x14ac:dyDescent="0.25">
      <c r="B12" s="98"/>
      <c r="C12" s="98"/>
      <c r="D12" s="98"/>
      <c r="E12" s="98"/>
      <c r="F12" s="100"/>
      <c r="G12" s="97"/>
      <c r="H12" s="98"/>
      <c r="I12" s="98"/>
      <c r="J12" s="98"/>
    </row>
    <row r="13" spans="2:12" x14ac:dyDescent="0.25">
      <c r="B13" s="62" t="s">
        <v>32</v>
      </c>
      <c r="C13" s="62"/>
      <c r="D13" s="62"/>
      <c r="E13" s="62"/>
      <c r="F13" s="74"/>
      <c r="G13" s="63" t="s">
        <v>92</v>
      </c>
      <c r="H13" s="62"/>
      <c r="I13" s="62"/>
      <c r="J13" s="62"/>
    </row>
    <row r="14" spans="2:12" x14ac:dyDescent="0.25">
      <c r="B14" s="101"/>
      <c r="C14" s="101"/>
      <c r="D14" s="101"/>
      <c r="E14" s="101"/>
      <c r="F14" s="102"/>
      <c r="G14" s="103"/>
      <c r="H14" s="104"/>
      <c r="I14" s="104"/>
      <c r="J14" s="104"/>
      <c r="L14" s="40"/>
    </row>
    <row r="15" spans="2:12" x14ac:dyDescent="0.25">
      <c r="B15" s="61" t="s">
        <v>150</v>
      </c>
      <c r="C15" s="62"/>
      <c r="D15" s="62"/>
      <c r="E15" s="62"/>
      <c r="F15" s="62"/>
      <c r="G15" s="63" t="s">
        <v>149</v>
      </c>
      <c r="H15" s="62"/>
      <c r="I15" s="62"/>
      <c r="J15" s="62"/>
      <c r="L15" s="40"/>
    </row>
    <row r="16" spans="2:12" x14ac:dyDescent="0.25">
      <c r="B16" s="59">
        <v>2.6249999999999999E-2</v>
      </c>
      <c r="C16" s="60"/>
      <c r="D16" s="60"/>
      <c r="E16" s="60"/>
      <c r="F16" s="60"/>
      <c r="G16" s="57" t="s">
        <v>151</v>
      </c>
      <c r="H16" s="58"/>
      <c r="I16" s="58"/>
      <c r="J16" s="58"/>
      <c r="L16" s="56"/>
    </row>
    <row r="17" spans="1:10" ht="12" customHeight="1" x14ac:dyDescent="0.25"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5" customHeight="1" x14ac:dyDescent="0.25"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5" customHeight="1" x14ac:dyDescent="0.25">
      <c r="B19" s="99"/>
      <c r="C19" s="99"/>
      <c r="D19" s="99"/>
      <c r="E19" s="99"/>
      <c r="F19" s="99"/>
      <c r="G19" s="99"/>
      <c r="H19" s="99"/>
      <c r="I19" s="99"/>
      <c r="J19" s="99"/>
    </row>
    <row r="20" spans="1:10" ht="12" customHeight="1" x14ac:dyDescent="0.25"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customHeight="1" x14ac:dyDescent="0.25">
      <c r="B21" s="82" t="s">
        <v>37</v>
      </c>
      <c r="C21" s="83"/>
      <c r="D21" s="83"/>
      <c r="E21" s="110"/>
      <c r="F21" s="5" t="s">
        <v>13</v>
      </c>
      <c r="G21" s="70" t="s">
        <v>36</v>
      </c>
      <c r="H21" s="71"/>
      <c r="I21" s="70" t="s">
        <v>55</v>
      </c>
      <c r="J21" s="71"/>
    </row>
    <row r="22" spans="1:10" x14ac:dyDescent="0.25">
      <c r="A22" s="1">
        <v>1</v>
      </c>
      <c r="B22" s="105" t="s">
        <v>1</v>
      </c>
      <c r="C22" s="85"/>
      <c r="D22" s="85"/>
      <c r="E22" s="84"/>
      <c r="F22" s="28"/>
      <c r="G22" s="72">
        <f t="shared" ref="G22:G31" si="0">ROUND(F22*INDEX(Pounds_per_Gallon,MATCH(B22,Products_By_Gallon,0)),2)</f>
        <v>0</v>
      </c>
      <c r="H22" s="73"/>
      <c r="I22" s="79">
        <f t="shared" ref="I22" si="1">ROUND(G22*Admin_Rate_per_lb,2)</f>
        <v>0</v>
      </c>
      <c r="J22" s="80"/>
    </row>
    <row r="23" spans="1:10" x14ac:dyDescent="0.25">
      <c r="A23" s="2">
        <v>2</v>
      </c>
      <c r="B23" s="105" t="s">
        <v>2</v>
      </c>
      <c r="C23" s="85"/>
      <c r="D23" s="85"/>
      <c r="E23" s="84"/>
      <c r="F23" s="29"/>
      <c r="G23" s="72">
        <f t="shared" si="0"/>
        <v>0</v>
      </c>
      <c r="H23" s="73"/>
      <c r="I23" s="79">
        <f t="shared" ref="I23:I31" si="2">ROUND(G23*Admin_Rate_per_lb,2)</f>
        <v>0</v>
      </c>
      <c r="J23" s="80"/>
    </row>
    <row r="24" spans="1:10" x14ac:dyDescent="0.25">
      <c r="A24" s="2">
        <v>3</v>
      </c>
      <c r="B24" s="105" t="s">
        <v>3</v>
      </c>
      <c r="C24" s="85"/>
      <c r="D24" s="85"/>
      <c r="E24" s="84"/>
      <c r="F24" s="29"/>
      <c r="G24" s="72">
        <f t="shared" si="0"/>
        <v>0</v>
      </c>
      <c r="H24" s="73"/>
      <c r="I24" s="79">
        <f t="shared" si="2"/>
        <v>0</v>
      </c>
      <c r="J24" s="80"/>
    </row>
    <row r="25" spans="1:10" x14ac:dyDescent="0.25">
      <c r="A25" s="2">
        <v>4</v>
      </c>
      <c r="B25" s="105" t="s">
        <v>4</v>
      </c>
      <c r="C25" s="85"/>
      <c r="D25" s="85"/>
      <c r="E25" s="84"/>
      <c r="F25" s="29"/>
      <c r="G25" s="72">
        <f t="shared" si="0"/>
        <v>0</v>
      </c>
      <c r="H25" s="73"/>
      <c r="I25" s="79">
        <f t="shared" si="2"/>
        <v>0</v>
      </c>
      <c r="J25" s="80"/>
    </row>
    <row r="26" spans="1:10" x14ac:dyDescent="0.25">
      <c r="A26" s="2">
        <v>5</v>
      </c>
      <c r="B26" s="105" t="s">
        <v>5</v>
      </c>
      <c r="C26" s="85"/>
      <c r="D26" s="85"/>
      <c r="E26" s="84"/>
      <c r="F26" s="29"/>
      <c r="G26" s="72">
        <f t="shared" si="0"/>
        <v>0</v>
      </c>
      <c r="H26" s="73"/>
      <c r="I26" s="79">
        <f t="shared" si="2"/>
        <v>0</v>
      </c>
      <c r="J26" s="80"/>
    </row>
    <row r="27" spans="1:10" x14ac:dyDescent="0.25">
      <c r="A27" s="2">
        <v>6</v>
      </c>
      <c r="B27" s="105" t="s">
        <v>6</v>
      </c>
      <c r="C27" s="85"/>
      <c r="D27" s="85"/>
      <c r="E27" s="84"/>
      <c r="F27" s="29"/>
      <c r="G27" s="72">
        <f t="shared" si="0"/>
        <v>0</v>
      </c>
      <c r="H27" s="73"/>
      <c r="I27" s="79">
        <f t="shared" si="2"/>
        <v>0</v>
      </c>
      <c r="J27" s="80"/>
    </row>
    <row r="28" spans="1:10" x14ac:dyDescent="0.25">
      <c r="A28" s="2">
        <v>7</v>
      </c>
      <c r="B28" s="105" t="s">
        <v>7</v>
      </c>
      <c r="C28" s="85"/>
      <c r="D28" s="85"/>
      <c r="E28" s="84"/>
      <c r="F28" s="29"/>
      <c r="G28" s="72">
        <f t="shared" si="0"/>
        <v>0</v>
      </c>
      <c r="H28" s="73"/>
      <c r="I28" s="79">
        <f t="shared" si="2"/>
        <v>0</v>
      </c>
      <c r="J28" s="80"/>
    </row>
    <row r="29" spans="1:10" x14ac:dyDescent="0.25">
      <c r="A29" s="2">
        <v>8</v>
      </c>
      <c r="B29" s="105" t="s">
        <v>8</v>
      </c>
      <c r="C29" s="85"/>
      <c r="D29" s="85"/>
      <c r="E29" s="84"/>
      <c r="F29" s="29"/>
      <c r="G29" s="72">
        <f t="shared" si="0"/>
        <v>0</v>
      </c>
      <c r="H29" s="73"/>
      <c r="I29" s="79">
        <f t="shared" si="2"/>
        <v>0</v>
      </c>
      <c r="J29" s="80"/>
    </row>
    <row r="30" spans="1:10" x14ac:dyDescent="0.25">
      <c r="A30" s="2">
        <v>9</v>
      </c>
      <c r="B30" s="105" t="s">
        <v>9</v>
      </c>
      <c r="C30" s="85"/>
      <c r="D30" s="85"/>
      <c r="E30" s="84"/>
      <c r="F30" s="29"/>
      <c r="G30" s="72">
        <f t="shared" si="0"/>
        <v>0</v>
      </c>
      <c r="H30" s="73"/>
      <c r="I30" s="79">
        <f t="shared" si="2"/>
        <v>0</v>
      </c>
      <c r="J30" s="80"/>
    </row>
    <row r="31" spans="1:10" x14ac:dyDescent="0.25">
      <c r="A31" s="2">
        <v>10</v>
      </c>
      <c r="B31" s="105" t="s">
        <v>10</v>
      </c>
      <c r="C31" s="85"/>
      <c r="D31" s="85"/>
      <c r="E31" s="84"/>
      <c r="F31" s="30"/>
      <c r="G31" s="72">
        <f t="shared" si="0"/>
        <v>0</v>
      </c>
      <c r="H31" s="73"/>
      <c r="I31" s="79">
        <f t="shared" si="2"/>
        <v>0</v>
      </c>
      <c r="J31" s="80"/>
    </row>
    <row r="32" spans="1:10" x14ac:dyDescent="0.25">
      <c r="A32" s="4">
        <v>11</v>
      </c>
      <c r="B32" s="82" t="s">
        <v>38</v>
      </c>
      <c r="C32" s="83"/>
      <c r="D32" s="83"/>
      <c r="E32" s="85"/>
      <c r="F32" s="11"/>
      <c r="G32" s="66"/>
      <c r="H32" s="67"/>
      <c r="I32" s="95">
        <f>SUM(I22:I31)</f>
        <v>0</v>
      </c>
      <c r="J32" s="96"/>
    </row>
    <row r="33" spans="1:10" ht="15" customHeight="1" x14ac:dyDescent="0.25">
      <c r="A33" s="3"/>
      <c r="B33" s="6"/>
      <c r="C33" s="6"/>
      <c r="D33" s="6"/>
      <c r="E33" s="7"/>
      <c r="F33" s="3"/>
      <c r="G33" s="3"/>
      <c r="H33" s="3"/>
    </row>
    <row r="34" spans="1:10" ht="15" customHeight="1" x14ac:dyDescent="0.25">
      <c r="B34" s="82" t="s">
        <v>39</v>
      </c>
      <c r="C34" s="83"/>
      <c r="D34" s="83"/>
      <c r="E34" s="84"/>
      <c r="F34" s="5" t="s">
        <v>13</v>
      </c>
      <c r="G34" s="70" t="s">
        <v>36</v>
      </c>
      <c r="H34" s="71"/>
      <c r="I34" s="70" t="s">
        <v>55</v>
      </c>
      <c r="J34" s="71"/>
    </row>
    <row r="35" spans="1:10" x14ac:dyDescent="0.25">
      <c r="A35" s="8">
        <v>12</v>
      </c>
      <c r="B35" s="81" t="s">
        <v>111</v>
      </c>
      <c r="C35" s="81"/>
      <c r="D35" s="81"/>
      <c r="E35" s="81"/>
      <c r="F35" s="29"/>
      <c r="G35" s="72">
        <f t="shared" ref="G35:G40" si="3">ROUND(F35*INDEX(Pounds_per_Gallon,MATCH(B35,Products_By_Gallon,0)),2)</f>
        <v>0</v>
      </c>
      <c r="H35" s="73"/>
      <c r="I35" s="79">
        <f t="shared" ref="I35:I40" si="4">ROUND(G35*Admin_Rate_per_lb,2)</f>
        <v>0</v>
      </c>
      <c r="J35" s="80"/>
    </row>
    <row r="36" spans="1:10" x14ac:dyDescent="0.25">
      <c r="A36" s="9">
        <v>13</v>
      </c>
      <c r="B36" s="81" t="s">
        <v>11</v>
      </c>
      <c r="C36" s="81"/>
      <c r="D36" s="81"/>
      <c r="E36" s="81"/>
      <c r="F36" s="29"/>
      <c r="G36" s="72">
        <f t="shared" si="3"/>
        <v>0</v>
      </c>
      <c r="H36" s="73"/>
      <c r="I36" s="79">
        <f t="shared" si="4"/>
        <v>0</v>
      </c>
      <c r="J36" s="80"/>
    </row>
    <row r="37" spans="1:10" x14ac:dyDescent="0.25">
      <c r="A37" s="9">
        <v>14</v>
      </c>
      <c r="B37" s="105" t="s">
        <v>108</v>
      </c>
      <c r="C37" s="85"/>
      <c r="D37" s="85"/>
      <c r="E37" s="84"/>
      <c r="F37" s="29"/>
      <c r="G37" s="72">
        <f t="shared" si="3"/>
        <v>0</v>
      </c>
      <c r="H37" s="73"/>
      <c r="I37" s="79">
        <f t="shared" si="4"/>
        <v>0</v>
      </c>
      <c r="J37" s="80"/>
    </row>
    <row r="38" spans="1:10" x14ac:dyDescent="0.25">
      <c r="A38" s="9">
        <v>15</v>
      </c>
      <c r="B38" s="105" t="s">
        <v>109</v>
      </c>
      <c r="C38" s="85"/>
      <c r="D38" s="85"/>
      <c r="E38" s="84"/>
      <c r="F38" s="29"/>
      <c r="G38" s="72">
        <f t="shared" si="3"/>
        <v>0</v>
      </c>
      <c r="H38" s="73"/>
      <c r="I38" s="79">
        <f t="shared" si="4"/>
        <v>0</v>
      </c>
      <c r="J38" s="80"/>
    </row>
    <row r="39" spans="1:10" x14ac:dyDescent="0.25">
      <c r="A39" s="9">
        <v>16</v>
      </c>
      <c r="B39" s="105" t="s">
        <v>110</v>
      </c>
      <c r="C39" s="85"/>
      <c r="D39" s="85"/>
      <c r="E39" s="84"/>
      <c r="F39" s="30"/>
      <c r="G39" s="72">
        <f t="shared" si="3"/>
        <v>0</v>
      </c>
      <c r="H39" s="73"/>
      <c r="I39" s="79">
        <f t="shared" si="4"/>
        <v>0</v>
      </c>
      <c r="J39" s="80"/>
    </row>
    <row r="40" spans="1:10" x14ac:dyDescent="0.25">
      <c r="A40" s="52">
        <v>17</v>
      </c>
      <c r="B40" s="81" t="s">
        <v>12</v>
      </c>
      <c r="C40" s="81"/>
      <c r="D40" s="81"/>
      <c r="E40" s="81"/>
      <c r="F40" s="30"/>
      <c r="G40" s="72">
        <f t="shared" si="3"/>
        <v>0</v>
      </c>
      <c r="H40" s="73"/>
      <c r="I40" s="79">
        <f t="shared" si="4"/>
        <v>0</v>
      </c>
      <c r="J40" s="80"/>
    </row>
    <row r="41" spans="1:10" ht="15" customHeight="1" x14ac:dyDescent="0.25">
      <c r="A41" s="10">
        <v>18</v>
      </c>
      <c r="B41" s="82" t="s">
        <v>40</v>
      </c>
      <c r="C41" s="83"/>
      <c r="D41" s="83"/>
      <c r="E41" s="85"/>
      <c r="F41" s="11"/>
      <c r="G41" s="66"/>
      <c r="H41" s="67"/>
      <c r="I41" s="95">
        <f>SUM(I35:I40)</f>
        <v>0</v>
      </c>
      <c r="J41" s="96"/>
    </row>
    <row r="42" spans="1:10" ht="15" customHeight="1" x14ac:dyDescent="0.25"/>
    <row r="43" spans="1:10" x14ac:dyDescent="0.25">
      <c r="A43" s="3"/>
      <c r="B43" s="82" t="s">
        <v>41</v>
      </c>
      <c r="C43" s="83"/>
      <c r="D43" s="83"/>
      <c r="E43" s="84"/>
      <c r="F43" s="5" t="s">
        <v>13</v>
      </c>
      <c r="G43" s="70" t="s">
        <v>36</v>
      </c>
      <c r="H43" s="71"/>
      <c r="I43" s="70" t="s">
        <v>55</v>
      </c>
      <c r="J43" s="71"/>
    </row>
    <row r="44" spans="1:10" x14ac:dyDescent="0.25">
      <c r="A44" s="8">
        <v>19</v>
      </c>
      <c r="B44" s="81" t="s">
        <v>16</v>
      </c>
      <c r="C44" s="81"/>
      <c r="D44" s="81"/>
      <c r="E44" s="81"/>
      <c r="F44" s="29"/>
      <c r="G44" s="72">
        <f t="shared" ref="G44:G49" si="5">ROUND(F44*INDEX(Pounds_per_Gallon,MATCH(B44,Products_By_Gallon,0)),2)</f>
        <v>0</v>
      </c>
      <c r="H44" s="73"/>
      <c r="I44" s="79">
        <f t="shared" ref="I44" si="6">ROUND(G44*Admin_Rate_per_lb,2)</f>
        <v>0</v>
      </c>
      <c r="J44" s="80"/>
    </row>
    <row r="45" spans="1:10" x14ac:dyDescent="0.25">
      <c r="A45" s="9">
        <v>20</v>
      </c>
      <c r="B45" s="81" t="s">
        <v>17</v>
      </c>
      <c r="C45" s="81"/>
      <c r="D45" s="81"/>
      <c r="E45" s="81"/>
      <c r="F45" s="29"/>
      <c r="G45" s="72">
        <f t="shared" si="5"/>
        <v>0</v>
      </c>
      <c r="H45" s="73"/>
      <c r="I45" s="79">
        <f t="shared" ref="I45:I49" si="7">ROUND(G45*Admin_Rate_per_lb,2)</f>
        <v>0</v>
      </c>
      <c r="J45" s="80"/>
    </row>
    <row r="46" spans="1:10" x14ac:dyDescent="0.25">
      <c r="A46" s="9">
        <v>21</v>
      </c>
      <c r="B46" s="81" t="s">
        <v>18</v>
      </c>
      <c r="C46" s="81"/>
      <c r="D46" s="81"/>
      <c r="E46" s="81"/>
      <c r="F46" s="29"/>
      <c r="G46" s="72">
        <f t="shared" si="5"/>
        <v>0</v>
      </c>
      <c r="H46" s="73"/>
      <c r="I46" s="79">
        <f t="shared" si="7"/>
        <v>0</v>
      </c>
      <c r="J46" s="80"/>
    </row>
    <row r="47" spans="1:10" x14ac:dyDescent="0.25">
      <c r="A47" s="9">
        <v>22</v>
      </c>
      <c r="B47" s="81" t="s">
        <v>19</v>
      </c>
      <c r="C47" s="81"/>
      <c r="D47" s="81"/>
      <c r="E47" s="81"/>
      <c r="F47" s="29"/>
      <c r="G47" s="72">
        <f t="shared" si="5"/>
        <v>0</v>
      </c>
      <c r="H47" s="73"/>
      <c r="I47" s="79">
        <f t="shared" si="7"/>
        <v>0</v>
      </c>
      <c r="J47" s="80"/>
    </row>
    <row r="48" spans="1:10" x14ac:dyDescent="0.25">
      <c r="A48" s="9">
        <v>23</v>
      </c>
      <c r="B48" s="81" t="s">
        <v>20</v>
      </c>
      <c r="C48" s="81"/>
      <c r="D48" s="81"/>
      <c r="E48" s="81"/>
      <c r="F48" s="29"/>
      <c r="G48" s="72">
        <f t="shared" si="5"/>
        <v>0</v>
      </c>
      <c r="H48" s="73"/>
      <c r="I48" s="79">
        <f t="shared" si="7"/>
        <v>0</v>
      </c>
      <c r="J48" s="80"/>
    </row>
    <row r="49" spans="1:10" x14ac:dyDescent="0.25">
      <c r="A49" s="9">
        <v>24</v>
      </c>
      <c r="B49" s="81" t="s">
        <v>21</v>
      </c>
      <c r="C49" s="81"/>
      <c r="D49" s="81"/>
      <c r="E49" s="81"/>
      <c r="F49" s="30"/>
      <c r="G49" s="72">
        <f t="shared" si="5"/>
        <v>0</v>
      </c>
      <c r="H49" s="73"/>
      <c r="I49" s="79">
        <f t="shared" si="7"/>
        <v>0</v>
      </c>
      <c r="J49" s="80"/>
    </row>
    <row r="50" spans="1:10" ht="15" customHeight="1" x14ac:dyDescent="0.25">
      <c r="A50" s="10">
        <v>25</v>
      </c>
      <c r="B50" s="82" t="s">
        <v>42</v>
      </c>
      <c r="C50" s="83"/>
      <c r="D50" s="83"/>
      <c r="E50" s="85"/>
      <c r="F50" s="11"/>
      <c r="G50" s="66"/>
      <c r="H50" s="67"/>
      <c r="I50" s="95">
        <f>SUM(I44:I49)</f>
        <v>0</v>
      </c>
      <c r="J50" s="96"/>
    </row>
    <row r="51" spans="1:10" ht="15" customHeight="1" x14ac:dyDescent="0.25"/>
    <row r="52" spans="1:10" ht="15" customHeight="1" x14ac:dyDescent="0.25">
      <c r="B52" s="62" t="s">
        <v>35</v>
      </c>
      <c r="C52" s="62"/>
      <c r="D52" s="62"/>
      <c r="E52" s="62"/>
      <c r="F52" s="74"/>
      <c r="G52" s="63" t="s">
        <v>92</v>
      </c>
      <c r="H52" s="62"/>
      <c r="I52" s="62"/>
      <c r="J52" s="62"/>
    </row>
    <row r="53" spans="1:10" ht="15" customHeight="1" x14ac:dyDescent="0.25">
      <c r="B53" s="75" t="str">
        <f>IF(B8=0,"",B8)</f>
        <v/>
      </c>
      <c r="C53" s="75"/>
      <c r="D53" s="75"/>
      <c r="E53" s="75"/>
      <c r="F53" s="76"/>
      <c r="G53" s="77" t="str">
        <f>IF(G14=0,"",G14)</f>
        <v/>
      </c>
      <c r="H53" s="78"/>
      <c r="I53" s="78"/>
      <c r="J53" s="78"/>
    </row>
    <row r="54" spans="1:10" ht="15" customHeight="1" x14ac:dyDescent="0.25"/>
    <row r="55" spans="1:10" x14ac:dyDescent="0.25">
      <c r="A55" s="53"/>
      <c r="B55" s="82" t="s">
        <v>43</v>
      </c>
      <c r="C55" s="83"/>
      <c r="D55" s="83"/>
      <c r="E55" s="84"/>
      <c r="F55" s="5" t="s">
        <v>22</v>
      </c>
      <c r="G55" s="70" t="s">
        <v>36</v>
      </c>
      <c r="H55" s="71"/>
      <c r="I55" s="70" t="s">
        <v>55</v>
      </c>
      <c r="J55" s="71"/>
    </row>
    <row r="56" spans="1:10" x14ac:dyDescent="0.25">
      <c r="A56" s="8">
        <v>26</v>
      </c>
      <c r="B56" s="81" t="s">
        <v>23</v>
      </c>
      <c r="C56" s="81"/>
      <c r="D56" s="81"/>
      <c r="E56" s="81"/>
      <c r="F56" s="29"/>
      <c r="G56" s="72">
        <f t="shared" ref="G56:G62" si="8">ROUND(F56*INDEX(Milk_Equivalent_Pounds_Factor,MATCH(B56,Products_By_Pound,0)),2)</f>
        <v>0</v>
      </c>
      <c r="H56" s="73"/>
      <c r="I56" s="79">
        <f t="shared" ref="I56" si="9">ROUND(G56*Admin_Rate_per_lb,2)</f>
        <v>0</v>
      </c>
      <c r="J56" s="80"/>
    </row>
    <row r="57" spans="1:10" x14ac:dyDescent="0.25">
      <c r="A57" s="9">
        <v>27</v>
      </c>
      <c r="B57" s="81" t="s">
        <v>24</v>
      </c>
      <c r="C57" s="81"/>
      <c r="D57" s="81"/>
      <c r="E57" s="81"/>
      <c r="F57" s="29"/>
      <c r="G57" s="72">
        <f t="shared" si="8"/>
        <v>0</v>
      </c>
      <c r="H57" s="73"/>
      <c r="I57" s="79">
        <f t="shared" ref="I57:I62" si="10">ROUND(G57*Admin_Rate_per_lb,2)</f>
        <v>0</v>
      </c>
      <c r="J57" s="80"/>
    </row>
    <row r="58" spans="1:10" x14ac:dyDescent="0.25">
      <c r="A58" s="9">
        <v>28</v>
      </c>
      <c r="B58" s="81" t="s">
        <v>25</v>
      </c>
      <c r="C58" s="81"/>
      <c r="D58" s="81"/>
      <c r="E58" s="81"/>
      <c r="F58" s="29"/>
      <c r="G58" s="72">
        <f t="shared" si="8"/>
        <v>0</v>
      </c>
      <c r="H58" s="73"/>
      <c r="I58" s="79">
        <f t="shared" si="10"/>
        <v>0</v>
      </c>
      <c r="J58" s="80"/>
    </row>
    <row r="59" spans="1:10" x14ac:dyDescent="0.25">
      <c r="A59" s="9">
        <v>29</v>
      </c>
      <c r="B59" s="81" t="s">
        <v>26</v>
      </c>
      <c r="C59" s="81"/>
      <c r="D59" s="81"/>
      <c r="E59" s="81"/>
      <c r="F59" s="29"/>
      <c r="G59" s="72">
        <f t="shared" si="8"/>
        <v>0</v>
      </c>
      <c r="H59" s="73"/>
      <c r="I59" s="79">
        <f t="shared" si="10"/>
        <v>0</v>
      </c>
      <c r="J59" s="80"/>
    </row>
    <row r="60" spans="1:10" x14ac:dyDescent="0.25">
      <c r="A60" s="9">
        <v>30</v>
      </c>
      <c r="B60" s="81" t="s">
        <v>27</v>
      </c>
      <c r="C60" s="81"/>
      <c r="D60" s="81"/>
      <c r="E60" s="81"/>
      <c r="F60" s="29"/>
      <c r="G60" s="72">
        <f t="shared" si="8"/>
        <v>0</v>
      </c>
      <c r="H60" s="73"/>
      <c r="I60" s="79">
        <f t="shared" si="10"/>
        <v>0</v>
      </c>
      <c r="J60" s="80"/>
    </row>
    <row r="61" spans="1:10" x14ac:dyDescent="0.25">
      <c r="A61" s="9">
        <v>31</v>
      </c>
      <c r="B61" s="81" t="s">
        <v>28</v>
      </c>
      <c r="C61" s="81"/>
      <c r="D61" s="81"/>
      <c r="E61" s="81"/>
      <c r="F61" s="29"/>
      <c r="G61" s="72">
        <f t="shared" si="8"/>
        <v>0</v>
      </c>
      <c r="H61" s="73"/>
      <c r="I61" s="79">
        <f t="shared" si="10"/>
        <v>0</v>
      </c>
      <c r="J61" s="80"/>
    </row>
    <row r="62" spans="1:10" x14ac:dyDescent="0.25">
      <c r="A62" s="9">
        <v>32</v>
      </c>
      <c r="B62" s="81" t="s">
        <v>29</v>
      </c>
      <c r="C62" s="81"/>
      <c r="D62" s="81"/>
      <c r="E62" s="81"/>
      <c r="F62" s="30"/>
      <c r="G62" s="72">
        <f t="shared" si="8"/>
        <v>0</v>
      </c>
      <c r="H62" s="73"/>
      <c r="I62" s="79">
        <f t="shared" si="10"/>
        <v>0</v>
      </c>
      <c r="J62" s="80"/>
    </row>
    <row r="63" spans="1:10" ht="15" customHeight="1" x14ac:dyDescent="0.25">
      <c r="A63" s="10">
        <v>33</v>
      </c>
      <c r="B63" s="82" t="s">
        <v>44</v>
      </c>
      <c r="C63" s="83"/>
      <c r="D63" s="83"/>
      <c r="E63" s="85"/>
      <c r="F63" s="11"/>
      <c r="G63" s="66"/>
      <c r="H63" s="67"/>
      <c r="I63" s="68">
        <f>SUM(I56:I62)</f>
        <v>0</v>
      </c>
      <c r="J63" s="69"/>
    </row>
    <row r="64" spans="1:10" x14ac:dyDescent="0.25">
      <c r="A64" s="3"/>
    </row>
    <row r="65" spans="1:12" x14ac:dyDescent="0.25">
      <c r="A65" s="53"/>
      <c r="B65" s="82" t="s">
        <v>45</v>
      </c>
      <c r="C65" s="83"/>
      <c r="D65" s="83"/>
      <c r="E65" s="84"/>
      <c r="F65" s="5" t="s">
        <v>22</v>
      </c>
      <c r="G65" s="70" t="s">
        <v>36</v>
      </c>
      <c r="H65" s="71"/>
      <c r="I65" s="70" t="s">
        <v>55</v>
      </c>
      <c r="J65" s="71"/>
    </row>
    <row r="66" spans="1:12" x14ac:dyDescent="0.25">
      <c r="A66" s="8">
        <v>34</v>
      </c>
      <c r="B66" s="81" t="s">
        <v>30</v>
      </c>
      <c r="C66" s="81"/>
      <c r="D66" s="81"/>
      <c r="E66" s="81"/>
      <c r="F66" s="29"/>
      <c r="G66" s="72">
        <f>ROUND(F66*INDEX(Milk_Equivalent_Pounds_Factor,MATCH(B66,Products_By_Pound,0)),2)</f>
        <v>0</v>
      </c>
      <c r="H66" s="73"/>
      <c r="I66" s="79">
        <f t="shared" ref="I66:I68" si="11">ROUND(G66*Admin_Rate_per_lb,2)</f>
        <v>0</v>
      </c>
      <c r="J66" s="80"/>
    </row>
    <row r="67" spans="1:12" x14ac:dyDescent="0.25">
      <c r="A67" s="9">
        <v>35</v>
      </c>
      <c r="B67" s="81" t="s">
        <v>106</v>
      </c>
      <c r="C67" s="81"/>
      <c r="D67" s="81"/>
      <c r="E67" s="81"/>
      <c r="F67" s="29"/>
      <c r="G67" s="72">
        <f>ROUND(F67*INDEX(Milk_Equivalent_Pounds_Factor,MATCH(B67,Products_By_Pound,0)),2)</f>
        <v>0</v>
      </c>
      <c r="H67" s="73"/>
      <c r="I67" s="79">
        <f t="shared" si="11"/>
        <v>0</v>
      </c>
      <c r="J67" s="80"/>
    </row>
    <row r="68" spans="1:12" x14ac:dyDescent="0.25">
      <c r="A68" s="9">
        <v>36</v>
      </c>
      <c r="B68" s="81" t="s">
        <v>31</v>
      </c>
      <c r="C68" s="81"/>
      <c r="D68" s="81"/>
      <c r="E68" s="81"/>
      <c r="F68" s="29"/>
      <c r="G68" s="72">
        <f>ROUND(F68*INDEX(Milk_Equivalent_Pounds_Factor,MATCH(B68,Products_By_Pound,0)),2)</f>
        <v>0</v>
      </c>
      <c r="H68" s="73"/>
      <c r="I68" s="79">
        <f t="shared" si="11"/>
        <v>0</v>
      </c>
      <c r="J68" s="80"/>
    </row>
    <row r="69" spans="1:12" x14ac:dyDescent="0.25">
      <c r="A69" s="10">
        <v>37</v>
      </c>
      <c r="B69" s="82" t="s">
        <v>46</v>
      </c>
      <c r="C69" s="83"/>
      <c r="D69" s="83"/>
      <c r="E69" s="84"/>
      <c r="F69" s="11"/>
      <c r="G69" s="66"/>
      <c r="H69" s="67"/>
      <c r="I69" s="68">
        <f>SUM(I66:I68)</f>
        <v>0</v>
      </c>
      <c r="J69" s="69"/>
    </row>
    <row r="71" spans="1:12" x14ac:dyDescent="0.25">
      <c r="B71" s="88" t="s">
        <v>54</v>
      </c>
      <c r="C71" s="89"/>
      <c r="D71" s="89"/>
      <c r="E71" s="89"/>
      <c r="F71" s="90"/>
      <c r="G71" s="7"/>
      <c r="H71" s="7"/>
      <c r="I71" s="7"/>
      <c r="J71" s="7"/>
    </row>
    <row r="72" spans="1:12" x14ac:dyDescent="0.25">
      <c r="B72" s="91" t="s">
        <v>52</v>
      </c>
      <c r="C72" s="92"/>
      <c r="D72" s="92"/>
      <c r="E72" s="92"/>
      <c r="F72" s="31">
        <f>I32</f>
        <v>0</v>
      </c>
      <c r="G72" s="27"/>
    </row>
    <row r="73" spans="1:12" x14ac:dyDescent="0.25">
      <c r="B73" s="91" t="s">
        <v>112</v>
      </c>
      <c r="C73" s="92"/>
      <c r="D73" s="92"/>
      <c r="E73" s="92"/>
      <c r="F73" s="31">
        <f>I41</f>
        <v>0</v>
      </c>
      <c r="G73" s="27"/>
    </row>
    <row r="74" spans="1:12" x14ac:dyDescent="0.25">
      <c r="B74" s="91" t="s">
        <v>113</v>
      </c>
      <c r="C74" s="92"/>
      <c r="D74" s="92"/>
      <c r="E74" s="92"/>
      <c r="F74" s="31">
        <f>I50</f>
        <v>0</v>
      </c>
      <c r="G74" s="27"/>
    </row>
    <row r="75" spans="1:12" x14ac:dyDescent="0.25">
      <c r="B75" s="91" t="s">
        <v>53</v>
      </c>
      <c r="C75" s="92"/>
      <c r="D75" s="92"/>
      <c r="E75" s="92"/>
      <c r="F75" s="31">
        <f>I63</f>
        <v>0</v>
      </c>
      <c r="G75" s="27"/>
    </row>
    <row r="76" spans="1:12" ht="15" customHeight="1" x14ac:dyDescent="0.25">
      <c r="B76" s="91" t="s">
        <v>107</v>
      </c>
      <c r="C76" s="92"/>
      <c r="D76" s="92"/>
      <c r="E76" s="92"/>
      <c r="F76" s="31">
        <f>I69</f>
        <v>0</v>
      </c>
      <c r="G76" s="27"/>
    </row>
    <row r="77" spans="1:12" ht="35.1" customHeight="1" thickBot="1" x14ac:dyDescent="0.35">
      <c r="B77" s="93" t="s">
        <v>93</v>
      </c>
      <c r="C77" s="94"/>
      <c r="D77" s="94"/>
      <c r="E77" s="94"/>
      <c r="F77" s="44">
        <f>SUM(F72:F76)</f>
        <v>0</v>
      </c>
      <c r="G77" s="64" t="str">
        <f>IF(F77=0,"Report must be filed, no payment due",IF(F77&lt;Minimum_Monthly_Assessment,"Amount is less than $5, report must be filed, no payment due",""))</f>
        <v>Report must be filed, no payment due</v>
      </c>
      <c r="H77" s="65"/>
      <c r="I77" s="65"/>
      <c r="J77" s="65"/>
    </row>
    <row r="78" spans="1:12" ht="18" thickBot="1" x14ac:dyDescent="0.35">
      <c r="B78" s="86" t="s">
        <v>47</v>
      </c>
      <c r="C78" s="87"/>
      <c r="D78" s="87"/>
      <c r="E78" s="87"/>
      <c r="F78" s="46">
        <f>IF(F77&gt;Minimum_Monthly_Assessment,F77,0)</f>
        <v>0</v>
      </c>
      <c r="G78" s="26"/>
      <c r="H78" s="26"/>
    </row>
    <row r="79" spans="1:12" x14ac:dyDescent="0.25">
      <c r="C79" s="14"/>
      <c r="D79" s="14"/>
      <c r="E79" s="15"/>
      <c r="F79" s="25"/>
      <c r="G79" s="26"/>
      <c r="H79" s="26"/>
    </row>
    <row r="80" spans="1:12" ht="17.25" x14ac:dyDescent="0.3">
      <c r="B80" s="47" t="s">
        <v>95</v>
      </c>
      <c r="C80" s="43"/>
      <c r="D80" s="43"/>
      <c r="E80" s="15"/>
      <c r="F80" s="25"/>
      <c r="L80" s="14"/>
    </row>
    <row r="81" spans="2:8" x14ac:dyDescent="0.25">
      <c r="B81" s="12"/>
      <c r="G81" s="51"/>
      <c r="H81" s="51"/>
    </row>
    <row r="82" spans="2:8" x14ac:dyDescent="0.25">
      <c r="B82" s="16" t="s">
        <v>91</v>
      </c>
      <c r="C82" s="17"/>
      <c r="D82" s="17"/>
      <c r="E82" s="17"/>
      <c r="F82" s="16" t="s">
        <v>58</v>
      </c>
      <c r="G82" s="19"/>
      <c r="H82" s="21"/>
    </row>
    <row r="83" spans="2:8" x14ac:dyDescent="0.25">
      <c r="B83" s="32" t="s">
        <v>56</v>
      </c>
      <c r="C83" s="19"/>
      <c r="D83" s="19"/>
      <c r="E83" s="19"/>
      <c r="F83" s="20" t="s">
        <v>48</v>
      </c>
      <c r="G83" s="19"/>
      <c r="H83" s="21"/>
    </row>
    <row r="84" spans="2:8" x14ac:dyDescent="0.25">
      <c r="B84" s="18" t="s">
        <v>51</v>
      </c>
      <c r="C84" s="19"/>
      <c r="D84" s="19"/>
      <c r="E84" s="19"/>
      <c r="F84" s="20" t="s">
        <v>49</v>
      </c>
      <c r="G84" s="19"/>
      <c r="H84" s="21"/>
    </row>
    <row r="85" spans="2:8" x14ac:dyDescent="0.25">
      <c r="B85" s="22" t="s">
        <v>57</v>
      </c>
      <c r="C85" s="23"/>
      <c r="D85" s="23"/>
      <c r="E85" s="23"/>
      <c r="F85" s="22" t="s">
        <v>50</v>
      </c>
      <c r="G85" s="23"/>
      <c r="H85" s="24"/>
    </row>
  </sheetData>
  <sheetProtection sheet="1" objects="1" scenarios="1"/>
  <mergeCells count="161">
    <mergeCell ref="B27:E27"/>
    <mergeCell ref="B28:E28"/>
    <mergeCell ref="B29:E29"/>
    <mergeCell ref="B30:E30"/>
    <mergeCell ref="B31:E31"/>
    <mergeCell ref="G32:H32"/>
    <mergeCell ref="G34:H34"/>
    <mergeCell ref="G35:H35"/>
    <mergeCell ref="G49:H49"/>
    <mergeCell ref="B39:E39"/>
    <mergeCell ref="I66:J66"/>
    <mergeCell ref="G67:H67"/>
    <mergeCell ref="I67:J67"/>
    <mergeCell ref="G68:H68"/>
    <mergeCell ref="I68:J68"/>
    <mergeCell ref="B72:E72"/>
    <mergeCell ref="B73:E73"/>
    <mergeCell ref="B74:E74"/>
    <mergeCell ref="B65:E65"/>
    <mergeCell ref="D1:J5"/>
    <mergeCell ref="B13:F13"/>
    <mergeCell ref="B66:E66"/>
    <mergeCell ref="B56:E56"/>
    <mergeCell ref="B57:E57"/>
    <mergeCell ref="B58:E58"/>
    <mergeCell ref="B59:E59"/>
    <mergeCell ref="B60:E60"/>
    <mergeCell ref="B47:E47"/>
    <mergeCell ref="B48:E48"/>
    <mergeCell ref="B49:E49"/>
    <mergeCell ref="B50:E50"/>
    <mergeCell ref="B55:E55"/>
    <mergeCell ref="B41:E41"/>
    <mergeCell ref="B24:E24"/>
    <mergeCell ref="B25:E25"/>
    <mergeCell ref="B26:E26"/>
    <mergeCell ref="B32:E32"/>
    <mergeCell ref="B43:E43"/>
    <mergeCell ref="B21:E21"/>
    <mergeCell ref="B36:E36"/>
    <mergeCell ref="B37:E37"/>
    <mergeCell ref="B38:E38"/>
    <mergeCell ref="B34:E34"/>
    <mergeCell ref="B7:F7"/>
    <mergeCell ref="I7:J7"/>
    <mergeCell ref="B9:J9"/>
    <mergeCell ref="I25:J25"/>
    <mergeCell ref="I26:J26"/>
    <mergeCell ref="I34:J34"/>
    <mergeCell ref="I35:J35"/>
    <mergeCell ref="B35:E35"/>
    <mergeCell ref="B14:F14"/>
    <mergeCell ref="G14:J14"/>
    <mergeCell ref="G28:H28"/>
    <mergeCell ref="G29:H29"/>
    <mergeCell ref="B23:E23"/>
    <mergeCell ref="I27:J27"/>
    <mergeCell ref="I28:J28"/>
    <mergeCell ref="I29:J29"/>
    <mergeCell ref="I30:J30"/>
    <mergeCell ref="I31:J31"/>
    <mergeCell ref="I22:J22"/>
    <mergeCell ref="I23:J23"/>
    <mergeCell ref="I24:J24"/>
    <mergeCell ref="B22:E22"/>
    <mergeCell ref="G30:H30"/>
    <mergeCell ref="G31:H31"/>
    <mergeCell ref="G7:H7"/>
    <mergeCell ref="G11:J11"/>
    <mergeCell ref="G12:J12"/>
    <mergeCell ref="B17:J19"/>
    <mergeCell ref="I38:J38"/>
    <mergeCell ref="I40:J40"/>
    <mergeCell ref="I41:J41"/>
    <mergeCell ref="I32:J32"/>
    <mergeCell ref="G13:J13"/>
    <mergeCell ref="B11:F11"/>
    <mergeCell ref="B12:F12"/>
    <mergeCell ref="B40:E40"/>
    <mergeCell ref="B10:J10"/>
    <mergeCell ref="B8:F8"/>
    <mergeCell ref="G8:H8"/>
    <mergeCell ref="I8:J8"/>
    <mergeCell ref="I21:J21"/>
    <mergeCell ref="G21:H21"/>
    <mergeCell ref="G22:H22"/>
    <mergeCell ref="G23:H23"/>
    <mergeCell ref="G24:H24"/>
    <mergeCell ref="G25:H25"/>
    <mergeCell ref="G26:H26"/>
    <mergeCell ref="G27:H27"/>
    <mergeCell ref="I43:J43"/>
    <mergeCell ref="I49:J49"/>
    <mergeCell ref="I50:J50"/>
    <mergeCell ref="I36:J36"/>
    <mergeCell ref="I37:J37"/>
    <mergeCell ref="G36:H36"/>
    <mergeCell ref="G37:H37"/>
    <mergeCell ref="G38:H38"/>
    <mergeCell ref="G40:H40"/>
    <mergeCell ref="G41:H41"/>
    <mergeCell ref="I45:J45"/>
    <mergeCell ref="I46:J46"/>
    <mergeCell ref="I47:J47"/>
    <mergeCell ref="I48:J48"/>
    <mergeCell ref="G44:H44"/>
    <mergeCell ref="G45:H45"/>
    <mergeCell ref="G46:H46"/>
    <mergeCell ref="G47:H47"/>
    <mergeCell ref="G48:H48"/>
    <mergeCell ref="G50:H50"/>
    <mergeCell ref="G39:H39"/>
    <mergeCell ref="I39:J39"/>
    <mergeCell ref="B78:E78"/>
    <mergeCell ref="B71:F71"/>
    <mergeCell ref="B76:E76"/>
    <mergeCell ref="G62:H62"/>
    <mergeCell ref="G63:H63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G58:H58"/>
    <mergeCell ref="G59:H59"/>
    <mergeCell ref="G60:H60"/>
    <mergeCell ref="G61:H61"/>
    <mergeCell ref="G55:H55"/>
    <mergeCell ref="B77:E77"/>
    <mergeCell ref="B75:E75"/>
    <mergeCell ref="G65:H65"/>
    <mergeCell ref="I65:J65"/>
    <mergeCell ref="G66:H66"/>
    <mergeCell ref="G16:J16"/>
    <mergeCell ref="B16:F16"/>
    <mergeCell ref="B15:F15"/>
    <mergeCell ref="G15:J15"/>
    <mergeCell ref="G77:J77"/>
    <mergeCell ref="G69:H69"/>
    <mergeCell ref="I69:J69"/>
    <mergeCell ref="G43:H43"/>
    <mergeCell ref="G56:H56"/>
    <mergeCell ref="G57:H57"/>
    <mergeCell ref="B52:F52"/>
    <mergeCell ref="B53:F53"/>
    <mergeCell ref="G52:J52"/>
    <mergeCell ref="G53:J53"/>
    <mergeCell ref="I44:J44"/>
    <mergeCell ref="B44:E44"/>
    <mergeCell ref="B45:E45"/>
    <mergeCell ref="B46:E46"/>
    <mergeCell ref="B67:E67"/>
    <mergeCell ref="B68:E68"/>
    <mergeCell ref="B69:E69"/>
    <mergeCell ref="B61:E61"/>
    <mergeCell ref="B62:E62"/>
    <mergeCell ref="B63:E63"/>
  </mergeCells>
  <hyperlinks>
    <hyperlink ref="B84" r:id="rId1" xr:uid="{00000000-0004-0000-0000-000000000000}"/>
    <hyperlink ref="G16" r:id="rId2" display="http://liv.mt.gov/Attached-Agency-Boards/Milk-Control/Licensing-and-Assessments" xr:uid="{B4D6A3F4-844C-42B8-B3C4-2069D918027C}"/>
    <hyperlink ref="G16:J16" r:id="rId3" display="https://liv.mt.gov/Attached-Agency-Boards/Milk-Control/Licensing-and-Assessments" xr:uid="{CFBD8FB0-DA2B-4DE1-B713-38B9CD0707B1}"/>
  </hyperlinks>
  <printOptions horizontalCentered="1"/>
  <pageMargins left="0.25" right="0.25" top="0.7" bottom="0.7" header="0.3" footer="0.3"/>
  <pageSetup scale="97" fitToHeight="0" orientation="portrait" r:id="rId4"/>
  <headerFooter>
    <oddFooter>&amp;L&amp;9 81-23-202, MCA; ARM, 32.24.450
Form Rev. July 2020&amp;R&amp;9Page &amp;P</oddFooter>
    <firstFooter>&amp;L&amp;9 81-23-202, MCA; 32.23.301, ARM
 Rev. December 2014</first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/>
  </sheetViews>
  <sheetFormatPr defaultRowHeight="15" x14ac:dyDescent="0.25"/>
  <cols>
    <col min="2" max="2" width="13.28515625" bestFit="1" customWidth="1"/>
    <col min="3" max="3" width="11.5703125" bestFit="1" customWidth="1"/>
    <col min="9" max="9" width="31.85546875" bestFit="1" customWidth="1"/>
  </cols>
  <sheetData>
    <row r="1" spans="1:9" x14ac:dyDescent="0.25">
      <c r="A1" s="12" t="s">
        <v>89</v>
      </c>
    </row>
    <row r="2" spans="1:9" x14ac:dyDescent="0.25">
      <c r="A2" s="12" t="s">
        <v>59</v>
      </c>
      <c r="B2" s="34" t="s">
        <v>60</v>
      </c>
      <c r="C2" s="34" t="s">
        <v>13</v>
      </c>
      <c r="D2" s="12" t="s">
        <v>79</v>
      </c>
      <c r="I2" s="35"/>
    </row>
    <row r="3" spans="1:9" x14ac:dyDescent="0.25">
      <c r="A3" s="36" t="s">
        <v>61</v>
      </c>
      <c r="B3" s="41"/>
      <c r="C3" s="13">
        <f>B3/341.33</f>
        <v>0</v>
      </c>
      <c r="D3" t="s">
        <v>77</v>
      </c>
      <c r="I3" s="35"/>
    </row>
    <row r="4" spans="1:9" x14ac:dyDescent="0.25">
      <c r="A4" t="s">
        <v>62</v>
      </c>
      <c r="B4" s="41"/>
      <c r="C4" s="13">
        <f>B4/16</f>
        <v>0</v>
      </c>
      <c r="D4" t="s">
        <v>78</v>
      </c>
      <c r="I4" s="35"/>
    </row>
    <row r="5" spans="1:9" x14ac:dyDescent="0.25">
      <c r="A5" t="s">
        <v>63</v>
      </c>
      <c r="B5" s="41"/>
      <c r="C5" s="13">
        <f>B5/8</f>
        <v>0</v>
      </c>
      <c r="D5" t="s">
        <v>80</v>
      </c>
      <c r="I5" s="35"/>
    </row>
    <row r="6" spans="1:9" x14ac:dyDescent="0.25">
      <c r="A6" t="s">
        <v>64</v>
      </c>
      <c r="B6" s="41"/>
      <c r="C6" s="13">
        <f>B6/4</f>
        <v>0</v>
      </c>
      <c r="D6" t="s">
        <v>81</v>
      </c>
      <c r="I6" s="35"/>
    </row>
    <row r="7" spans="1:9" x14ac:dyDescent="0.25">
      <c r="A7" t="s">
        <v>65</v>
      </c>
      <c r="B7" s="41"/>
      <c r="C7" s="13">
        <f>B7/2</f>
        <v>0</v>
      </c>
      <c r="D7" t="s">
        <v>82</v>
      </c>
      <c r="I7" s="35"/>
    </row>
    <row r="8" spans="1:9" x14ac:dyDescent="0.25">
      <c r="A8" t="s">
        <v>66</v>
      </c>
      <c r="B8" s="41"/>
      <c r="C8" s="13">
        <f>B8</f>
        <v>0</v>
      </c>
      <c r="D8" t="s">
        <v>60</v>
      </c>
    </row>
    <row r="9" spans="1:9" ht="15.75" thickBot="1" x14ac:dyDescent="0.3">
      <c r="B9" s="37" t="s">
        <v>67</v>
      </c>
      <c r="C9" s="38">
        <f>SUM(C3:C8)</f>
        <v>0</v>
      </c>
    </row>
    <row r="10" spans="1:9" ht="15.75" thickTop="1" x14ac:dyDescent="0.25"/>
    <row r="11" spans="1:9" x14ac:dyDescent="0.25">
      <c r="A11" s="12" t="s">
        <v>90</v>
      </c>
    </row>
    <row r="12" spans="1:9" x14ac:dyDescent="0.25">
      <c r="A12" s="12" t="s">
        <v>68</v>
      </c>
      <c r="B12" s="34" t="s">
        <v>60</v>
      </c>
      <c r="C12" s="34" t="s">
        <v>22</v>
      </c>
      <c r="D12" s="12" t="s">
        <v>79</v>
      </c>
    </row>
    <row r="13" spans="1:9" x14ac:dyDescent="0.25">
      <c r="A13" t="s">
        <v>69</v>
      </c>
      <c r="B13" s="42"/>
      <c r="C13" s="13">
        <f>(B13*6)/16</f>
        <v>0</v>
      </c>
      <c r="D13" t="s">
        <v>83</v>
      </c>
    </row>
    <row r="14" spans="1:9" x14ac:dyDescent="0.25">
      <c r="A14" t="s">
        <v>70</v>
      </c>
      <c r="B14" s="42"/>
      <c r="C14" s="13">
        <f>(B14*8)/16</f>
        <v>0</v>
      </c>
      <c r="D14" t="s">
        <v>84</v>
      </c>
    </row>
    <row r="15" spans="1:9" x14ac:dyDescent="0.25">
      <c r="A15" t="s">
        <v>71</v>
      </c>
      <c r="B15" s="42"/>
      <c r="C15" s="13">
        <f>(B15*12)/16</f>
        <v>0</v>
      </c>
      <c r="D15" t="s">
        <v>85</v>
      </c>
    </row>
    <row r="16" spans="1:9" x14ac:dyDescent="0.25">
      <c r="A16" t="s">
        <v>72</v>
      </c>
      <c r="B16" s="42"/>
      <c r="C16" s="13">
        <f>(B16*22)/16</f>
        <v>0</v>
      </c>
      <c r="D16" t="s">
        <v>86</v>
      </c>
    </row>
    <row r="17" spans="1:4" x14ac:dyDescent="0.25">
      <c r="A17" t="s">
        <v>73</v>
      </c>
      <c r="B17" s="42"/>
      <c r="C17" s="13">
        <f>(B17*24)/16</f>
        <v>0</v>
      </c>
      <c r="D17" t="s">
        <v>87</v>
      </c>
    </row>
    <row r="18" spans="1:4" x14ac:dyDescent="0.25">
      <c r="A18" t="s">
        <v>74</v>
      </c>
      <c r="B18" s="42"/>
      <c r="C18" s="13">
        <f>(B18*32)/16</f>
        <v>0</v>
      </c>
      <c r="D18" t="s">
        <v>88</v>
      </c>
    </row>
    <row r="19" spans="1:4" x14ac:dyDescent="0.25">
      <c r="A19" t="s">
        <v>75</v>
      </c>
      <c r="B19" s="42"/>
      <c r="C19" s="13">
        <f>B19</f>
        <v>0</v>
      </c>
      <c r="D19" t="s">
        <v>60</v>
      </c>
    </row>
    <row r="20" spans="1:4" ht="15.75" thickBot="1" x14ac:dyDescent="0.3">
      <c r="B20" s="39" t="s">
        <v>76</v>
      </c>
      <c r="C20" s="38">
        <f>SUM(C13:C19)</f>
        <v>0</v>
      </c>
    </row>
    <row r="21" spans="1:4" ht="15.75" thickTop="1" x14ac:dyDescent="0.25"/>
  </sheetData>
  <sheetProtection sheet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81D4-9377-4B64-B25F-2C50CFA66901}">
  <dimension ref="A1:C33"/>
  <sheetViews>
    <sheetView workbookViewId="0"/>
  </sheetViews>
  <sheetFormatPr defaultRowHeight="15" x14ac:dyDescent="0.25"/>
  <cols>
    <col min="1" max="1" width="32.85546875" bestFit="1" customWidth="1"/>
  </cols>
  <sheetData>
    <row r="1" spans="1:3" ht="30" x14ac:dyDescent="0.25">
      <c r="A1" s="12" t="s">
        <v>146</v>
      </c>
      <c r="B1" s="55" t="s">
        <v>147</v>
      </c>
      <c r="C1" s="55" t="s">
        <v>148</v>
      </c>
    </row>
    <row r="2" spans="1:3" x14ac:dyDescent="0.25">
      <c r="A2" t="s">
        <v>114</v>
      </c>
      <c r="B2" s="13">
        <f>Form!F22</f>
        <v>0</v>
      </c>
    </row>
    <row r="3" spans="1:3" x14ac:dyDescent="0.25">
      <c r="A3" t="s">
        <v>115</v>
      </c>
      <c r="B3" s="13">
        <f>Form!F23</f>
        <v>0</v>
      </c>
    </row>
    <row r="4" spans="1:3" x14ac:dyDescent="0.25">
      <c r="A4" t="s">
        <v>116</v>
      </c>
      <c r="B4" s="13">
        <f>Form!F24</f>
        <v>0</v>
      </c>
    </row>
    <row r="5" spans="1:3" x14ac:dyDescent="0.25">
      <c r="A5" t="s">
        <v>117</v>
      </c>
      <c r="B5" s="13">
        <f>Form!F25</f>
        <v>0</v>
      </c>
    </row>
    <row r="6" spans="1:3" x14ac:dyDescent="0.25">
      <c r="A6" t="s">
        <v>118</v>
      </c>
      <c r="B6" s="13">
        <f>Form!F26</f>
        <v>0</v>
      </c>
    </row>
    <row r="7" spans="1:3" x14ac:dyDescent="0.25">
      <c r="A7" t="s">
        <v>119</v>
      </c>
      <c r="B7" s="13">
        <f>Form!F27</f>
        <v>0</v>
      </c>
    </row>
    <row r="8" spans="1:3" x14ac:dyDescent="0.25">
      <c r="A8" t="s">
        <v>120</v>
      </c>
      <c r="B8" s="13">
        <f>Form!F28</f>
        <v>0</v>
      </c>
    </row>
    <row r="9" spans="1:3" x14ac:dyDescent="0.25">
      <c r="A9" t="s">
        <v>121</v>
      </c>
      <c r="B9" s="13">
        <f>Form!F29</f>
        <v>0</v>
      </c>
    </row>
    <row r="10" spans="1:3" x14ac:dyDescent="0.25">
      <c r="A10" t="s">
        <v>122</v>
      </c>
      <c r="B10" s="13">
        <f>Form!F30</f>
        <v>0</v>
      </c>
    </row>
    <row r="11" spans="1:3" x14ac:dyDescent="0.25">
      <c r="A11" t="s">
        <v>123</v>
      </c>
      <c r="B11" s="13">
        <f>Form!F31</f>
        <v>0</v>
      </c>
    </row>
    <row r="12" spans="1:3" x14ac:dyDescent="0.25">
      <c r="A12" t="s">
        <v>124</v>
      </c>
      <c r="B12" s="13">
        <f>Form!F35</f>
        <v>0</v>
      </c>
    </row>
    <row r="13" spans="1:3" x14ac:dyDescent="0.25">
      <c r="A13" t="s">
        <v>125</v>
      </c>
      <c r="B13" s="13">
        <f>Form!F36</f>
        <v>0</v>
      </c>
    </row>
    <row r="14" spans="1:3" x14ac:dyDescent="0.25">
      <c r="A14" t="s">
        <v>126</v>
      </c>
      <c r="B14" s="13">
        <f>Form!F37</f>
        <v>0</v>
      </c>
    </row>
    <row r="15" spans="1:3" x14ac:dyDescent="0.25">
      <c r="A15" t="s">
        <v>127</v>
      </c>
      <c r="B15" s="13">
        <f>Form!F38</f>
        <v>0</v>
      </c>
    </row>
    <row r="16" spans="1:3" x14ac:dyDescent="0.25">
      <c r="A16" t="s">
        <v>128</v>
      </c>
      <c r="B16" s="13">
        <f>Form!F39</f>
        <v>0</v>
      </c>
    </row>
    <row r="17" spans="1:3" x14ac:dyDescent="0.25">
      <c r="A17" t="s">
        <v>129</v>
      </c>
      <c r="B17" s="13">
        <f>Form!F40</f>
        <v>0</v>
      </c>
    </row>
    <row r="18" spans="1:3" x14ac:dyDescent="0.25">
      <c r="A18" t="s">
        <v>130</v>
      </c>
      <c r="B18" s="13">
        <f>Form!F44</f>
        <v>0</v>
      </c>
    </row>
    <row r="19" spans="1:3" x14ac:dyDescent="0.25">
      <c r="A19" t="s">
        <v>131</v>
      </c>
      <c r="B19" s="13">
        <f>Form!F45</f>
        <v>0</v>
      </c>
    </row>
    <row r="20" spans="1:3" x14ac:dyDescent="0.25">
      <c r="A20" t="s">
        <v>132</v>
      </c>
      <c r="B20" s="13">
        <f>Form!F46</f>
        <v>0</v>
      </c>
    </row>
    <row r="21" spans="1:3" x14ac:dyDescent="0.25">
      <c r="A21" t="s">
        <v>133</v>
      </c>
      <c r="B21" s="13">
        <f>Form!F47</f>
        <v>0</v>
      </c>
    </row>
    <row r="22" spans="1:3" x14ac:dyDescent="0.25">
      <c r="A22" t="s">
        <v>134</v>
      </c>
      <c r="B22" s="13">
        <f>Form!F48</f>
        <v>0</v>
      </c>
    </row>
    <row r="23" spans="1:3" x14ac:dyDescent="0.25">
      <c r="A23" t="s">
        <v>135</v>
      </c>
      <c r="B23" s="13">
        <f>Form!F49</f>
        <v>0</v>
      </c>
    </row>
    <row r="24" spans="1:3" x14ac:dyDescent="0.25">
      <c r="A24" t="s">
        <v>136</v>
      </c>
      <c r="C24" s="13">
        <f>Form!F56</f>
        <v>0</v>
      </c>
    </row>
    <row r="25" spans="1:3" x14ac:dyDescent="0.25">
      <c r="A25" t="s">
        <v>137</v>
      </c>
      <c r="C25" s="13">
        <f>Form!F57</f>
        <v>0</v>
      </c>
    </row>
    <row r="26" spans="1:3" x14ac:dyDescent="0.25">
      <c r="A26" t="s">
        <v>138</v>
      </c>
      <c r="C26" s="13">
        <f>Form!F58</f>
        <v>0</v>
      </c>
    </row>
    <row r="27" spans="1:3" x14ac:dyDescent="0.25">
      <c r="A27" t="s">
        <v>139</v>
      </c>
      <c r="C27" s="13">
        <f>Form!F59</f>
        <v>0</v>
      </c>
    </row>
    <row r="28" spans="1:3" x14ac:dyDescent="0.25">
      <c r="A28" t="s">
        <v>140</v>
      </c>
      <c r="C28" s="13">
        <f>Form!F60</f>
        <v>0</v>
      </c>
    </row>
    <row r="29" spans="1:3" x14ac:dyDescent="0.25">
      <c r="A29" t="s">
        <v>141</v>
      </c>
      <c r="C29" s="13">
        <f>Form!F61</f>
        <v>0</v>
      </c>
    </row>
    <row r="30" spans="1:3" x14ac:dyDescent="0.25">
      <c r="A30" t="s">
        <v>142</v>
      </c>
      <c r="C30" s="13">
        <f>Form!F62</f>
        <v>0</v>
      </c>
    </row>
    <row r="31" spans="1:3" x14ac:dyDescent="0.25">
      <c r="A31" t="s">
        <v>143</v>
      </c>
      <c r="C31" s="13">
        <f>Form!F66</f>
        <v>0</v>
      </c>
    </row>
    <row r="32" spans="1:3" x14ac:dyDescent="0.25">
      <c r="A32" t="s">
        <v>144</v>
      </c>
      <c r="C32" s="13">
        <f>Form!F67</f>
        <v>0</v>
      </c>
    </row>
    <row r="33" spans="1:3" x14ac:dyDescent="0.25">
      <c r="A33" t="s">
        <v>145</v>
      </c>
      <c r="C33" s="13">
        <f>Form!F68</f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8"/>
  <sheetViews>
    <sheetView workbookViewId="0">
      <selection activeCell="G2" sqref="G2"/>
    </sheetView>
  </sheetViews>
  <sheetFormatPr defaultRowHeight="15" x14ac:dyDescent="0.25"/>
  <cols>
    <col min="1" max="1" width="30.7109375" bestFit="1" customWidth="1"/>
    <col min="2" max="2" width="12" customWidth="1"/>
    <col min="3" max="3" width="2.7109375" customWidth="1"/>
    <col min="4" max="4" width="27.85546875" bestFit="1" customWidth="1"/>
    <col min="5" max="5" width="15.140625" customWidth="1"/>
    <col min="6" max="6" width="2.7109375" customWidth="1"/>
    <col min="7" max="7" width="10.7109375" customWidth="1"/>
    <col min="8" max="8" width="2.7109375" customWidth="1"/>
    <col min="9" max="9" width="16.28515625" customWidth="1"/>
  </cols>
  <sheetData>
    <row r="1" spans="1:9" ht="75" x14ac:dyDescent="0.25">
      <c r="A1" s="48" t="s">
        <v>96</v>
      </c>
      <c r="B1" s="48" t="s">
        <v>97</v>
      </c>
      <c r="D1" s="48" t="s">
        <v>98</v>
      </c>
      <c r="E1" s="48" t="s">
        <v>100</v>
      </c>
      <c r="G1" s="48" t="s">
        <v>99</v>
      </c>
      <c r="I1" s="48" t="s">
        <v>94</v>
      </c>
    </row>
    <row r="2" spans="1:9" x14ac:dyDescent="0.25">
      <c r="A2" s="49" t="s">
        <v>101</v>
      </c>
      <c r="B2" s="50"/>
      <c r="D2" s="49" t="s">
        <v>102</v>
      </c>
      <c r="E2" s="50"/>
      <c r="G2" s="111">
        <f>Admin_rate_per_hundredweight/100</f>
        <v>2.6249999999999998E-4</v>
      </c>
      <c r="I2" s="45">
        <v>5</v>
      </c>
    </row>
    <row r="3" spans="1:9" x14ac:dyDescent="0.25">
      <c r="A3" t="s">
        <v>1</v>
      </c>
      <c r="B3" s="13">
        <v>7.94</v>
      </c>
      <c r="D3" t="s">
        <v>23</v>
      </c>
      <c r="E3" s="13">
        <v>1.61</v>
      </c>
    </row>
    <row r="4" spans="1:9" x14ac:dyDescent="0.25">
      <c r="A4" t="s">
        <v>2</v>
      </c>
      <c r="B4" s="13">
        <v>7.1</v>
      </c>
      <c r="D4" t="s">
        <v>24</v>
      </c>
      <c r="E4" s="13">
        <v>1.41</v>
      </c>
    </row>
    <row r="5" spans="1:9" x14ac:dyDescent="0.25">
      <c r="A5" t="s">
        <v>3</v>
      </c>
      <c r="B5" s="13">
        <v>6.4</v>
      </c>
      <c r="D5" t="s">
        <v>25</v>
      </c>
      <c r="E5" s="13">
        <v>1.61</v>
      </c>
    </row>
    <row r="6" spans="1:9" x14ac:dyDescent="0.25">
      <c r="A6" t="s">
        <v>4</v>
      </c>
      <c r="B6" s="13">
        <v>6.07</v>
      </c>
      <c r="D6" t="s">
        <v>26</v>
      </c>
      <c r="E6" s="13">
        <v>1.91</v>
      </c>
    </row>
    <row r="7" spans="1:9" x14ac:dyDescent="0.25">
      <c r="A7" t="s">
        <v>5</v>
      </c>
      <c r="B7" s="13">
        <v>8.1300000000000008</v>
      </c>
      <c r="D7" t="s">
        <v>27</v>
      </c>
      <c r="E7" s="13">
        <v>0.51</v>
      </c>
    </row>
    <row r="8" spans="1:9" x14ac:dyDescent="0.25">
      <c r="A8" t="s">
        <v>6</v>
      </c>
      <c r="B8" s="13">
        <v>7.24</v>
      </c>
      <c r="D8" t="s">
        <v>28</v>
      </c>
      <c r="E8" s="13">
        <v>0.92</v>
      </c>
    </row>
    <row r="9" spans="1:9" x14ac:dyDescent="0.25">
      <c r="A9" t="s">
        <v>7</v>
      </c>
      <c r="B9" s="13">
        <v>6.54</v>
      </c>
      <c r="D9" t="s">
        <v>29</v>
      </c>
      <c r="E9" s="13">
        <v>0.92</v>
      </c>
    </row>
    <row r="10" spans="1:9" x14ac:dyDescent="0.25">
      <c r="A10" t="s">
        <v>8</v>
      </c>
      <c r="B10" s="13">
        <v>6.18</v>
      </c>
      <c r="E10" s="13"/>
    </row>
    <row r="11" spans="1:9" x14ac:dyDescent="0.25">
      <c r="A11" t="s">
        <v>9</v>
      </c>
      <c r="B11" s="13">
        <v>6.87</v>
      </c>
      <c r="D11" s="49" t="s">
        <v>105</v>
      </c>
      <c r="E11" s="50"/>
    </row>
    <row r="12" spans="1:9" x14ac:dyDescent="0.25">
      <c r="A12" t="s">
        <v>10</v>
      </c>
      <c r="B12" s="13">
        <v>9.82</v>
      </c>
      <c r="D12" t="s">
        <v>30</v>
      </c>
      <c r="E12" s="13">
        <v>6.51</v>
      </c>
    </row>
    <row r="13" spans="1:9" x14ac:dyDescent="0.25">
      <c r="B13" s="33"/>
      <c r="D13" t="s">
        <v>31</v>
      </c>
      <c r="E13" s="13">
        <v>3.61</v>
      </c>
    </row>
    <row r="14" spans="1:9" x14ac:dyDescent="0.25">
      <c r="A14" s="49" t="s">
        <v>103</v>
      </c>
      <c r="B14" s="50"/>
      <c r="D14" t="s">
        <v>106</v>
      </c>
      <c r="E14" s="13">
        <v>4.9000000000000004</v>
      </c>
    </row>
    <row r="15" spans="1:9" x14ac:dyDescent="0.25">
      <c r="A15" t="s">
        <v>111</v>
      </c>
      <c r="B15" s="13">
        <v>12.53</v>
      </c>
    </row>
    <row r="16" spans="1:9" x14ac:dyDescent="0.25">
      <c r="A16" t="s">
        <v>11</v>
      </c>
      <c r="B16" s="13">
        <v>12.53</v>
      </c>
    </row>
    <row r="17" spans="1:2" x14ac:dyDescent="0.25">
      <c r="A17" t="s">
        <v>108</v>
      </c>
      <c r="B17" s="13">
        <v>17.600000000000001</v>
      </c>
    </row>
    <row r="18" spans="1:2" x14ac:dyDescent="0.25">
      <c r="A18" t="s">
        <v>109</v>
      </c>
      <c r="B18" s="13">
        <v>25.5</v>
      </c>
    </row>
    <row r="19" spans="1:2" x14ac:dyDescent="0.25">
      <c r="A19" t="s">
        <v>110</v>
      </c>
      <c r="B19" s="13">
        <v>29.41</v>
      </c>
    </row>
    <row r="20" spans="1:2" x14ac:dyDescent="0.25">
      <c r="A20" t="s">
        <v>12</v>
      </c>
      <c r="B20" s="13">
        <v>17.440000000000001</v>
      </c>
    </row>
    <row r="21" spans="1:2" x14ac:dyDescent="0.25">
      <c r="B21" s="33"/>
    </row>
    <row r="22" spans="1:2" x14ac:dyDescent="0.25">
      <c r="A22" s="49" t="s">
        <v>104</v>
      </c>
      <c r="B22" s="50"/>
    </row>
    <row r="23" spans="1:2" x14ac:dyDescent="0.25">
      <c r="A23" t="s">
        <v>16</v>
      </c>
      <c r="B23" s="13">
        <v>7.23</v>
      </c>
    </row>
    <row r="24" spans="1:2" x14ac:dyDescent="0.25">
      <c r="A24" t="s">
        <v>17</v>
      </c>
      <c r="B24" s="13">
        <v>0.96</v>
      </c>
    </row>
    <row r="25" spans="1:2" x14ac:dyDescent="0.25">
      <c r="A25" t="s">
        <v>18</v>
      </c>
      <c r="B25" s="13">
        <v>5.4</v>
      </c>
    </row>
    <row r="26" spans="1:2" x14ac:dyDescent="0.25">
      <c r="A26" t="s">
        <v>19</v>
      </c>
      <c r="B26" s="13">
        <v>6.05</v>
      </c>
    </row>
    <row r="27" spans="1:2" x14ac:dyDescent="0.25">
      <c r="A27" t="s">
        <v>20</v>
      </c>
      <c r="B27" s="13">
        <v>14.75</v>
      </c>
    </row>
    <row r="28" spans="1:2" x14ac:dyDescent="0.25">
      <c r="A28" t="s">
        <v>21</v>
      </c>
      <c r="B28" s="13">
        <v>11.8</v>
      </c>
    </row>
  </sheetData>
  <sheetProtection sheet="1" objects="1" scenarios="1"/>
  <pageMargins left="0.7" right="0.7" top="0.75" bottom="0.75" header="0.3" footer="0.3"/>
  <pageSetup scale="74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Form</vt:lpstr>
      <vt:lpstr>Gallons and Pounds Calculator</vt:lpstr>
      <vt:lpstr>Product Quantity Input</vt:lpstr>
      <vt:lpstr>Lookup Tables</vt:lpstr>
      <vt:lpstr>Admin_rate_per_hundredweight</vt:lpstr>
      <vt:lpstr>Admin_Rate_per_lb</vt:lpstr>
      <vt:lpstr>Homogenized_Milk_Whole</vt:lpstr>
      <vt:lpstr>Milk_Equivalent_Pounds_Factor</vt:lpstr>
      <vt:lpstr>Minimum_Monthly_Assessment</vt:lpstr>
      <vt:lpstr>Pounds_per_Gallon</vt:lpstr>
      <vt:lpstr>Products_By_Gallon</vt:lpstr>
      <vt:lpstr>Products_By_Pound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Curtis</dc:creator>
  <cp:lastModifiedBy>Curtis, Mark</cp:lastModifiedBy>
  <cp:lastPrinted>2021-01-27T21:23:56Z</cp:lastPrinted>
  <dcterms:created xsi:type="dcterms:W3CDTF">2014-11-23T18:12:18Z</dcterms:created>
  <dcterms:modified xsi:type="dcterms:W3CDTF">2021-07-26T19:04:44Z</dcterms:modified>
</cp:coreProperties>
</file>